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2\"/>
    </mc:Choice>
  </mc:AlternateContent>
  <xr:revisionPtr revIDLastSave="0" documentId="13_ncr:1_{546E3EA3-4DCD-49B7-8AEA-C150A2CA407C}" xr6:coauthVersionLast="46" xr6:coauthVersionMax="46" xr10:uidLastSave="{00000000-0000-0000-0000-000000000000}"/>
  <bookViews>
    <workbookView xWindow="3075" yWindow="2865" windowWidth="14055" windowHeight="13080" tabRatio="842" activeTab="2" xr2:uid="{00000000-000D-0000-FFFF-FFFF00000000}"/>
  </bookViews>
  <sheets>
    <sheet name="Formato" sheetId="316" r:id="rId1"/>
    <sheet name="Predial" sheetId="1095" r:id="rId2"/>
    <sheet name="FINANCIERO" sheetId="1097" r:id="rId3"/>
    <sheet name="Registro fotográfico social" sheetId="1092" r:id="rId4"/>
    <sheet name="Registro fotográfico redes" sheetId="966" r:id="rId5"/>
    <sheet name="Registro fotográfico técnico" sheetId="1089" r:id="rId6"/>
    <sheet name="Registro fotográfico túnel" sheetId="1093" r:id="rId7"/>
    <sheet name="Registro fotográfico puentes" sheetId="1090" r:id="rId8"/>
    <sheet name="Registro fotográfico OyM" sheetId="1091" r:id="rId9"/>
    <sheet name="Registro fotográfico ambiental" sheetId="1096"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ambiental'!$A$1:$J$102</definedName>
    <definedName name="_xlnm.Print_Area" localSheetId="8">'Registro fotográfico OyM'!$B$1:$M$101</definedName>
    <definedName name="_xlnm.Print_Area" localSheetId="4">'Registro fotográfico redes'!$B$1:$L$101</definedName>
    <definedName name="_xlnm.Print_Area" localSheetId="5">'Registro fotográfico técnico'!$B$1:$M$104</definedName>
    <definedName name="_xlnm.Print_Area" localSheetId="6">'Registro fotográfico túnel'!$A$1:$L$197</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ambiental'!$A:$J,'Registro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97" l="1"/>
  <c r="I15" i="1097"/>
  <c r="K15" i="1097" s="1"/>
  <c r="K134" i="1097" s="1"/>
  <c r="K138" i="1097" s="1"/>
  <c r="I16" i="1097"/>
  <c r="K16" i="1097"/>
  <c r="I17" i="1097"/>
  <c r="K17" i="1097"/>
  <c r="I18" i="1097"/>
  <c r="K18" i="1097"/>
  <c r="I19" i="1097"/>
  <c r="K19" i="1097"/>
  <c r="I20" i="1097"/>
  <c r="K20" i="1097"/>
  <c r="I21" i="1097"/>
  <c r="K21" i="1097"/>
  <c r="I22" i="1097"/>
  <c r="K22" i="1097"/>
  <c r="I23" i="1097"/>
  <c r="K23" i="1097"/>
  <c r="I24" i="1097"/>
  <c r="K24" i="1097"/>
  <c r="I25" i="1097"/>
  <c r="K25" i="1097"/>
  <c r="I26" i="1097"/>
  <c r="K26" i="1097"/>
  <c r="I27" i="1097"/>
  <c r="K27" i="1097"/>
  <c r="I28" i="1097"/>
  <c r="K28" i="1097"/>
  <c r="I29" i="1097"/>
  <c r="K29" i="1097"/>
  <c r="I30" i="1097"/>
  <c r="K30" i="1097"/>
  <c r="I31" i="1097"/>
  <c r="K31" i="1097"/>
  <c r="I32" i="1097"/>
  <c r="K32" i="1097"/>
  <c r="I33" i="1097"/>
  <c r="K33" i="1097"/>
  <c r="I34" i="1097"/>
  <c r="K34" i="1097"/>
  <c r="I35" i="1097"/>
  <c r="K35" i="1097"/>
  <c r="I36" i="1097"/>
  <c r="K36" i="1097"/>
  <c r="I37" i="1097"/>
  <c r="K37" i="1097"/>
  <c r="I38" i="1097"/>
  <c r="K38" i="1097"/>
  <c r="I39" i="1097"/>
  <c r="K39" i="1097"/>
  <c r="I40" i="1097"/>
  <c r="K40" i="1097"/>
  <c r="I41" i="1097"/>
  <c r="K41" i="1097"/>
  <c r="I42" i="1097"/>
  <c r="K42" i="1097"/>
  <c r="I43" i="1097"/>
  <c r="K43" i="1097"/>
  <c r="I44" i="1097"/>
  <c r="K44" i="1097"/>
  <c r="I45" i="1097"/>
  <c r="K45" i="1097"/>
  <c r="I46" i="1097"/>
  <c r="K46" i="1097"/>
  <c r="I47" i="1097"/>
  <c r="K47" i="1097"/>
  <c r="I48" i="1097"/>
  <c r="K48" i="1097"/>
  <c r="I49" i="1097"/>
  <c r="K49" i="1097"/>
  <c r="I50" i="1097"/>
  <c r="K50" i="1097"/>
  <c r="I51" i="1097"/>
  <c r="K51" i="1097"/>
  <c r="I52" i="1097"/>
  <c r="K52" i="1097"/>
  <c r="I53" i="1097"/>
  <c r="K53" i="1097"/>
  <c r="I54" i="1097"/>
  <c r="K54" i="1097"/>
  <c r="I55" i="1097"/>
  <c r="K55" i="1097"/>
  <c r="I56" i="1097"/>
  <c r="K56" i="1097"/>
  <c r="I57" i="1097"/>
  <c r="K57" i="1097"/>
  <c r="I58" i="1097"/>
  <c r="K58" i="1097"/>
  <c r="I59" i="1097"/>
  <c r="K59" i="1097"/>
  <c r="I60" i="1097"/>
  <c r="K60" i="1097"/>
  <c r="I61" i="1097"/>
  <c r="K61" i="1097"/>
  <c r="I62" i="1097"/>
  <c r="K62" i="1097"/>
  <c r="I63" i="1097"/>
  <c r="K63" i="1097"/>
  <c r="I64" i="1097"/>
  <c r="K64" i="1097"/>
  <c r="I65" i="1097"/>
  <c r="K65" i="1097"/>
  <c r="I66" i="1097"/>
  <c r="K66" i="1097"/>
  <c r="I67" i="1097"/>
  <c r="K67" i="1097"/>
  <c r="I68" i="1097"/>
  <c r="K68" i="1097"/>
  <c r="I69" i="1097"/>
  <c r="K69" i="1097"/>
  <c r="I70" i="1097"/>
  <c r="K70" i="1097"/>
  <c r="I71" i="1097"/>
  <c r="K71" i="1097"/>
  <c r="I72" i="1097"/>
  <c r="K72" i="1097"/>
  <c r="I73" i="1097"/>
  <c r="K73" i="1097"/>
  <c r="I74" i="1097"/>
  <c r="K74" i="1097"/>
  <c r="I75" i="1097"/>
  <c r="K75" i="1097"/>
  <c r="I76" i="1097"/>
  <c r="K76" i="1097"/>
  <c r="I77" i="1097"/>
  <c r="K77" i="1097"/>
  <c r="I78" i="1097"/>
  <c r="K78" i="1097"/>
  <c r="I79" i="1097"/>
  <c r="K79" i="1097"/>
  <c r="I80" i="1097"/>
  <c r="K80" i="1097"/>
  <c r="I81" i="1097"/>
  <c r="K81" i="1097"/>
  <c r="I82" i="1097"/>
  <c r="K82" i="1097"/>
  <c r="I83" i="1097"/>
  <c r="K83" i="1097"/>
  <c r="I84" i="1097"/>
  <c r="K84" i="1097"/>
  <c r="I85" i="1097"/>
  <c r="K85" i="1097"/>
  <c r="I86" i="1097"/>
  <c r="K86" i="1097"/>
  <c r="I87" i="1097"/>
  <c r="K87" i="1097"/>
  <c r="I88" i="1097"/>
  <c r="K88" i="1097"/>
  <c r="I89" i="1097"/>
  <c r="K89" i="1097"/>
  <c r="I90" i="1097"/>
  <c r="K90" i="1097"/>
  <c r="I91" i="1097"/>
  <c r="K91" i="1097"/>
  <c r="I92" i="1097"/>
  <c r="K92" i="1097"/>
  <c r="I93" i="1097"/>
  <c r="K93" i="1097"/>
  <c r="I94" i="1097"/>
  <c r="K94" i="1097"/>
  <c r="I95" i="1097"/>
  <c r="K95" i="1097"/>
  <c r="I96" i="1097"/>
  <c r="K96" i="1097"/>
  <c r="I97" i="1097"/>
  <c r="K97" i="1097"/>
  <c r="I98" i="1097"/>
  <c r="K98" i="1097"/>
  <c r="I99" i="1097"/>
  <c r="K99" i="1097"/>
  <c r="I100" i="1097"/>
  <c r="K100" i="1097"/>
  <c r="I101" i="1097"/>
  <c r="K101" i="1097"/>
  <c r="I102" i="1097"/>
  <c r="K102" i="1097"/>
  <c r="I103" i="1097"/>
  <c r="K103" i="1097"/>
  <c r="I104" i="1097"/>
  <c r="K104" i="1097"/>
  <c r="I105" i="1097"/>
  <c r="K105" i="1097"/>
  <c r="I106" i="1097"/>
  <c r="K106" i="1097"/>
  <c r="I107" i="1097"/>
  <c r="K107" i="1097"/>
  <c r="I108" i="1097"/>
  <c r="K108" i="1097"/>
  <c r="I109" i="1097"/>
  <c r="K109" i="1097"/>
  <c r="I110" i="1097"/>
  <c r="K110" i="1097"/>
  <c r="I111" i="1097"/>
  <c r="K111" i="1097"/>
  <c r="I112" i="1097"/>
  <c r="K112" i="1097"/>
  <c r="I113" i="1097"/>
  <c r="K113" i="1097"/>
  <c r="I114" i="1097"/>
  <c r="K114" i="1097"/>
  <c r="I115" i="1097"/>
  <c r="K115" i="1097"/>
  <c r="I116" i="1097"/>
  <c r="K116" i="1097"/>
  <c r="I117" i="1097"/>
  <c r="K117" i="1097"/>
  <c r="I118" i="1097"/>
  <c r="K118" i="1097"/>
  <c r="I119" i="1097"/>
  <c r="K119" i="1097"/>
  <c r="I120" i="1097"/>
  <c r="K120" i="1097"/>
  <c r="I121" i="1097"/>
  <c r="K121" i="1097"/>
  <c r="I122" i="1097"/>
  <c r="K122" i="1097"/>
  <c r="I123" i="1097"/>
  <c r="K123" i="1097"/>
  <c r="I124" i="1097"/>
  <c r="K124" i="1097"/>
  <c r="I125" i="1097"/>
  <c r="K125" i="1097"/>
  <c r="I126" i="1097"/>
  <c r="K126" i="1097"/>
  <c r="E134" i="1097"/>
  <c r="I135" i="1097"/>
  <c r="K135" i="1097"/>
  <c r="I136" i="1097"/>
  <c r="E138" i="1097"/>
  <c r="I143" i="1097"/>
  <c r="K143" i="1097"/>
  <c r="I144" i="1097"/>
  <c r="K144" i="1097" s="1"/>
  <c r="I145" i="1097"/>
  <c r="K145" i="1097"/>
  <c r="I146" i="1097"/>
  <c r="K146" i="1097" s="1"/>
  <c r="I147" i="1097"/>
  <c r="K147" i="1097"/>
  <c r="I148" i="1097"/>
  <c r="K148" i="1097" s="1"/>
  <c r="I149" i="1097"/>
  <c r="K149" i="1097"/>
  <c r="I150" i="1097"/>
  <c r="K150" i="1097" s="1"/>
  <c r="I151" i="1097"/>
  <c r="K151" i="1097"/>
  <c r="I152" i="1097"/>
  <c r="K152" i="1097" s="1"/>
  <c r="I153" i="1097"/>
  <c r="K153" i="1097"/>
  <c r="I154" i="1097"/>
  <c r="K154" i="1097" s="1"/>
  <c r="I155" i="1097"/>
  <c r="K155" i="1097"/>
  <c r="I156" i="1097"/>
  <c r="K156" i="1097" s="1"/>
  <c r="I157" i="1097"/>
  <c r="K157" i="1097"/>
  <c r="I158" i="1097"/>
  <c r="K158" i="1097" s="1"/>
  <c r="I159" i="1097"/>
  <c r="K159" i="1097"/>
  <c r="E160" i="1097"/>
  <c r="K160" i="1097" s="1"/>
  <c r="I160" i="1097"/>
  <c r="I161" i="1097"/>
  <c r="K161" i="1097"/>
  <c r="I162" i="1097"/>
  <c r="K162" i="1097"/>
  <c r="I163" i="1097"/>
  <c r="K163" i="1097"/>
  <c r="I164" i="1097"/>
  <c r="K164" i="1097"/>
  <c r="I165" i="1097"/>
  <c r="K165" i="1097"/>
  <c r="I166" i="1097"/>
  <c r="K166" i="1097"/>
  <c r="I167" i="1097"/>
  <c r="K167" i="1097"/>
  <c r="I168" i="1097"/>
  <c r="K168" i="1097"/>
  <c r="I169" i="1097"/>
  <c r="K169" i="1097"/>
  <c r="I170" i="1097"/>
  <c r="K170" i="1097"/>
  <c r="I171" i="1097"/>
  <c r="K171" i="1097"/>
  <c r="I172" i="1097"/>
  <c r="K172" i="1097"/>
  <c r="I173" i="1097"/>
  <c r="K173" i="1097"/>
  <c r="I174" i="1097"/>
  <c r="K174" i="1097"/>
  <c r="I175" i="1097"/>
  <c r="K175" i="1097"/>
  <c r="I176" i="1097"/>
  <c r="K176" i="1097"/>
  <c r="I178" i="1097"/>
  <c r="K178" i="1097"/>
  <c r="I179" i="1097"/>
  <c r="K179" i="1097"/>
  <c r="I193" i="1097"/>
  <c r="K193" i="1097"/>
  <c r="I194" i="1097"/>
  <c r="K194" i="1097"/>
  <c r="I195" i="1097"/>
  <c r="K195" i="1097"/>
  <c r="I196" i="1097"/>
  <c r="K196" i="1097"/>
  <c r="I197" i="1097"/>
  <c r="K197" i="1097"/>
  <c r="I198" i="1097"/>
  <c r="K198" i="1097"/>
  <c r="I199" i="1097"/>
  <c r="K199" i="1097"/>
  <c r="I200" i="1097"/>
  <c r="K200" i="1097"/>
  <c r="I201" i="1097"/>
  <c r="K201" i="1097"/>
  <c r="I202" i="1097"/>
  <c r="K202" i="1097"/>
  <c r="I203" i="1097"/>
  <c r="K203" i="1097"/>
  <c r="I204" i="1097"/>
  <c r="K204" i="1097"/>
  <c r="I205" i="1097"/>
  <c r="K205" i="1097"/>
  <c r="L205" i="1097" s="1"/>
  <c r="I206" i="1097"/>
  <c r="K206" i="1097"/>
  <c r="I221" i="1097"/>
  <c r="K221" i="1097" s="1"/>
  <c r="I222" i="1097"/>
  <c r="K222" i="1097"/>
  <c r="I223" i="1097"/>
  <c r="K223" i="1097" s="1"/>
  <c r="I224" i="1097"/>
  <c r="K224" i="1097"/>
  <c r="I225" i="1097"/>
  <c r="K225" i="1097" s="1"/>
  <c r="I226" i="1097"/>
  <c r="K226" i="1097"/>
  <c r="I227" i="1097"/>
  <c r="K227" i="1097" s="1"/>
  <c r="I228" i="1097"/>
  <c r="K228" i="1097"/>
  <c r="I229" i="1097"/>
  <c r="K229" i="1097" s="1"/>
  <c r="I230" i="1097"/>
  <c r="K230" i="1097"/>
  <c r="I231" i="1097"/>
  <c r="K231" i="1097" s="1"/>
  <c r="I245" i="1097"/>
  <c r="K245" i="1097"/>
  <c r="I246" i="1097"/>
  <c r="K246" i="1097" s="1"/>
  <c r="I247" i="1097"/>
  <c r="K247" i="1097"/>
  <c r="I248" i="1097"/>
  <c r="K248" i="1097" s="1"/>
  <c r="I249" i="1097"/>
  <c r="K249" i="1097"/>
  <c r="I250" i="1097"/>
  <c r="K250" i="1097" s="1"/>
  <c r="I251" i="1097"/>
  <c r="K251" i="1097"/>
  <c r="I252" i="1097"/>
  <c r="K252" i="1097" s="1"/>
  <c r="E253" i="1097"/>
  <c r="I253" i="1097"/>
  <c r="K253" i="1097"/>
  <c r="I254" i="1097"/>
  <c r="K254" i="1097"/>
  <c r="H255" i="1097"/>
  <c r="I255" i="1097"/>
  <c r="K255" i="1097" s="1"/>
  <c r="I256" i="1097"/>
  <c r="K256" i="1097"/>
  <c r="I257" i="1097"/>
  <c r="K257" i="1097" s="1"/>
  <c r="I258" i="1097"/>
  <c r="K258" i="1097"/>
  <c r="I259" i="1097"/>
  <c r="K259" i="1097" s="1"/>
  <c r="I260" i="1097"/>
  <c r="K260" i="1097"/>
  <c r="I261" i="1097"/>
  <c r="K261" i="1097" s="1"/>
  <c r="I262" i="1097"/>
  <c r="K262" i="1097"/>
  <c r="I263" i="1097"/>
  <c r="K263" i="1097" s="1"/>
  <c r="P276" i="1097"/>
  <c r="Q276" i="1097"/>
  <c r="R276" i="1097"/>
  <c r="I277" i="1097"/>
  <c r="K277" i="1097"/>
  <c r="N277" i="1097"/>
  <c r="I278" i="1097"/>
  <c r="K278" i="1097" s="1"/>
  <c r="I279" i="1097"/>
  <c r="K279" i="1097"/>
  <c r="I280" i="1097"/>
  <c r="K280" i="1097"/>
  <c r="I281" i="1097"/>
  <c r="K281" i="1097" s="1"/>
  <c r="I282" i="1097"/>
  <c r="K282" i="1097" s="1"/>
  <c r="I283" i="1097"/>
  <c r="K283" i="1097"/>
  <c r="I284" i="1097"/>
  <c r="K284" i="1097"/>
  <c r="I285" i="1097"/>
  <c r="K285" i="1097" s="1"/>
  <c r="I286" i="1097"/>
  <c r="K286" i="1097" s="1"/>
  <c r="I287" i="1097"/>
  <c r="K287" i="1097"/>
  <c r="I288" i="1097"/>
  <c r="K288" i="1097"/>
  <c r="I289" i="1097"/>
  <c r="K289" i="1097" s="1"/>
  <c r="I290" i="1097"/>
  <c r="K290" i="1097" s="1"/>
  <c r="I291" i="1097"/>
  <c r="K291" i="1097"/>
  <c r="I292" i="1097"/>
  <c r="K292" i="1097"/>
  <c r="I293" i="1097"/>
  <c r="K293" i="1097" s="1"/>
  <c r="I294" i="1097"/>
  <c r="K294" i="1097" s="1"/>
  <c r="I295" i="1097"/>
  <c r="K295" i="1097"/>
  <c r="I296" i="1097"/>
  <c r="K296" i="1097"/>
  <c r="I297" i="1097"/>
  <c r="K297" i="1097" s="1"/>
  <c r="I298" i="1097"/>
  <c r="K298" i="1097" s="1"/>
  <c r="I299" i="1097"/>
  <c r="K299" i="1097"/>
  <c r="I300" i="1097"/>
  <c r="K300" i="1097"/>
  <c r="I301" i="1097"/>
  <c r="K301" i="1097" s="1"/>
  <c r="I302" i="1097"/>
  <c r="K302" i="1097" s="1"/>
  <c r="I303" i="1097"/>
  <c r="K303" i="1097"/>
  <c r="I304" i="1097"/>
  <c r="K304" i="1097"/>
  <c r="I305" i="1097"/>
  <c r="K305" i="1097" s="1"/>
  <c r="I306" i="1097"/>
  <c r="K306" i="1097" s="1"/>
  <c r="I307" i="1097"/>
  <c r="K307" i="1097"/>
  <c r="E308" i="1097"/>
  <c r="I308" i="1097"/>
  <c r="K308" i="1097"/>
  <c r="I309" i="1097"/>
  <c r="K309" i="1097"/>
  <c r="I310" i="1097"/>
  <c r="K310" i="1097" s="1"/>
  <c r="I311" i="1097"/>
  <c r="K311" i="1097" s="1"/>
  <c r="I312" i="1097"/>
  <c r="K312" i="1097"/>
  <c r="I313" i="1097"/>
  <c r="K313" i="1097"/>
  <c r="I314" i="1097"/>
  <c r="K314" i="1097" s="1"/>
  <c r="I315" i="1097"/>
  <c r="K315" i="1097" s="1"/>
  <c r="I316" i="1097"/>
  <c r="K316" i="1097"/>
  <c r="I317" i="1097"/>
  <c r="K317" i="1097"/>
  <c r="I318" i="1097"/>
  <c r="K318" i="1097" s="1"/>
  <c r="I319" i="1097"/>
  <c r="K319" i="1097"/>
  <c r="I320" i="1097"/>
  <c r="E321" i="1097"/>
  <c r="I321" i="1097"/>
  <c r="K321" i="1097" s="1"/>
  <c r="I322" i="1097"/>
  <c r="K322" i="1097"/>
  <c r="I323" i="1097"/>
  <c r="K323" i="1097" s="1"/>
  <c r="H335" i="1097"/>
  <c r="P278" i="1097" s="1"/>
  <c r="I338" i="1097"/>
  <c r="K338" i="1097"/>
  <c r="I339" i="1097"/>
  <c r="I340" i="1097"/>
  <c r="K340" i="1097"/>
  <c r="E341" i="1097"/>
  <c r="E320" i="1097" s="1"/>
  <c r="I341" i="1097"/>
  <c r="E342" i="1097"/>
  <c r="H342" i="1097"/>
  <c r="K342" i="1097"/>
  <c r="L342" i="1097" s="1"/>
  <c r="H343" i="1097"/>
  <c r="I350" i="1097"/>
  <c r="K350" i="1097"/>
  <c r="I360" i="1097"/>
  <c r="K360" i="1097" s="1"/>
  <c r="E361" i="1097"/>
  <c r="I361" i="1097"/>
  <c r="K361" i="1097"/>
  <c r="I362" i="1097"/>
  <c r="K362" i="1097" s="1"/>
  <c r="I363" i="1097"/>
  <c r="K363" i="1097"/>
  <c r="I364" i="1097"/>
  <c r="K364" i="1097" s="1"/>
  <c r="I365" i="1097"/>
  <c r="K365" i="1097"/>
  <c r="E366" i="1097"/>
  <c r="E399" i="1097" s="1"/>
  <c r="I366" i="1097"/>
  <c r="I367" i="1097"/>
  <c r="K367" i="1097" s="1"/>
  <c r="I368" i="1097"/>
  <c r="K368" i="1097"/>
  <c r="I369" i="1097"/>
  <c r="K369" i="1097" s="1"/>
  <c r="I370" i="1097"/>
  <c r="K370" i="1097"/>
  <c r="I371" i="1097"/>
  <c r="K371" i="1097" s="1"/>
  <c r="I372" i="1097"/>
  <c r="K372" i="1097"/>
  <c r="I373" i="1097"/>
  <c r="K373" i="1097" s="1"/>
  <c r="I374" i="1097"/>
  <c r="K374" i="1097"/>
  <c r="I375" i="1097"/>
  <c r="K375" i="1097" s="1"/>
  <c r="I376" i="1097"/>
  <c r="K376" i="1097"/>
  <c r="I377" i="1097"/>
  <c r="K377" i="1097" s="1"/>
  <c r="I378" i="1097"/>
  <c r="K378" i="1097"/>
  <c r="I379" i="1097"/>
  <c r="K379" i="1097" s="1"/>
  <c r="I380" i="1097"/>
  <c r="I381" i="1097"/>
  <c r="I382" i="1097"/>
  <c r="K382" i="1097" s="1"/>
  <c r="I385" i="1097"/>
  <c r="K385" i="1097"/>
  <c r="I386" i="1097"/>
  <c r="K386" i="1097" s="1"/>
  <c r="I387" i="1097"/>
  <c r="K387" i="1097"/>
  <c r="I388" i="1097"/>
  <c r="K388" i="1097" s="1"/>
  <c r="H399" i="1097"/>
  <c r="H411" i="1097" s="1"/>
  <c r="I404" i="1097"/>
  <c r="K404" i="1097"/>
  <c r="I405" i="1097"/>
  <c r="K405" i="1097" s="1"/>
  <c r="I406" i="1097"/>
  <c r="K406" i="1097"/>
  <c r="I407" i="1097"/>
  <c r="K407" i="1097" s="1"/>
  <c r="K399" i="1097" l="1"/>
  <c r="L399" i="1097" s="1"/>
  <c r="K320" i="1097"/>
  <c r="K335" i="1097" s="1"/>
  <c r="E335" i="1097"/>
  <c r="E343" i="1097" s="1"/>
  <c r="E336" i="1097"/>
  <c r="Q278" i="1097" s="1"/>
  <c r="N278" i="1097"/>
  <c r="N279" i="1097" s="1"/>
  <c r="N280" i="1097" s="1"/>
  <c r="N281" i="1097" s="1"/>
  <c r="N282" i="1097" s="1"/>
  <c r="N283" i="1097" s="1"/>
  <c r="N284" i="1097" s="1"/>
  <c r="N285" i="1097" s="1"/>
  <c r="N286" i="1097" s="1"/>
  <c r="N287" i="1097" s="1"/>
  <c r="N288" i="1097" s="1"/>
  <c r="N289" i="1097" s="1"/>
  <c r="N290" i="1097" s="1"/>
  <c r="N291" i="1097" s="1"/>
  <c r="N292" i="1097" s="1"/>
  <c r="N293" i="1097" s="1"/>
  <c r="N294" i="1097" s="1"/>
  <c r="N295" i="1097" s="1"/>
  <c r="N296" i="1097" s="1"/>
  <c r="N297" i="1097" s="1"/>
  <c r="N298" i="1097" s="1"/>
  <c r="N299" i="1097" s="1"/>
  <c r="N300" i="1097" s="1"/>
  <c r="N301" i="1097" s="1"/>
  <c r="N302" i="1097" s="1"/>
  <c r="N303" i="1097" s="1"/>
  <c r="N304" i="1097" s="1"/>
  <c r="N305" i="1097" s="1"/>
  <c r="N306" i="1097" s="1"/>
  <c r="N307" i="1097" s="1"/>
  <c r="N308" i="1097" s="1"/>
  <c r="N309" i="1097" s="1"/>
  <c r="N310" i="1097" s="1"/>
  <c r="N311" i="1097" s="1"/>
  <c r="N312" i="1097" s="1"/>
  <c r="N313" i="1097" s="1"/>
  <c r="N314" i="1097" s="1"/>
  <c r="N315" i="1097" s="1"/>
  <c r="N316" i="1097" s="1"/>
  <c r="K366" i="1097"/>
  <c r="L335" i="1097" l="1"/>
  <c r="K343" i="1097"/>
  <c r="L343" i="1097" s="1"/>
  <c r="R278" i="1097" l="1"/>
  <c r="Q54" i="1095" l="1"/>
  <c r="Q53" i="1095"/>
  <c r="Q52" i="1095"/>
  <c r="P52" i="1095"/>
  <c r="O52" i="1095"/>
  <c r="N52" i="1095"/>
  <c r="M52" i="1095"/>
  <c r="Q51" i="1095"/>
  <c r="P51" i="1095"/>
  <c r="Q50" i="1095"/>
  <c r="Q49" i="1095"/>
  <c r="P49" i="1095"/>
  <c r="O49" i="1095"/>
  <c r="Q48" i="1095"/>
  <c r="Q47" i="1095"/>
  <c r="Q46" i="1095"/>
  <c r="P46" i="1095"/>
  <c r="O46" i="1095"/>
  <c r="N46" i="1095"/>
  <c r="Q45" i="1095"/>
  <c r="Q44" i="1095"/>
  <c r="Q43" i="1095"/>
  <c r="O43" i="1095"/>
  <c r="Q42" i="1095"/>
  <c r="G42" i="1095"/>
  <c r="F42" i="1095"/>
  <c r="E42" i="1095"/>
  <c r="D42" i="1095"/>
  <c r="Q41" i="1095"/>
  <c r="F41" i="1095"/>
  <c r="E41" i="1095"/>
  <c r="D41" i="1095"/>
  <c r="Q40" i="1095"/>
  <c r="O40" i="1095"/>
  <c r="G40" i="1095"/>
  <c r="Q39" i="1095"/>
  <c r="G39" i="1095"/>
  <c r="F39" i="1095"/>
  <c r="E39" i="1095"/>
  <c r="D39" i="1095"/>
  <c r="Q38" i="1095"/>
  <c r="G38" i="1095"/>
  <c r="F38" i="1095"/>
  <c r="E38" i="1095"/>
  <c r="D38" i="1095"/>
  <c r="Q37" i="1095"/>
  <c r="O37" i="1095"/>
  <c r="N37" i="1095"/>
  <c r="G37" i="1095"/>
  <c r="Q36" i="1095"/>
  <c r="G36" i="1095"/>
  <c r="F36" i="1095"/>
  <c r="E36" i="1095"/>
  <c r="D36" i="1095"/>
  <c r="Q35" i="1095"/>
  <c r="G35" i="1095"/>
  <c r="F35" i="1095"/>
  <c r="E35" i="1095"/>
  <c r="D35" i="1095"/>
  <c r="Q34" i="1095"/>
  <c r="O34" i="1095"/>
  <c r="G34" i="1095"/>
  <c r="Q33" i="1095"/>
  <c r="O33" i="1095"/>
  <c r="G33" i="1095"/>
  <c r="F33" i="1095"/>
  <c r="E33" i="1095"/>
  <c r="D33" i="1095"/>
  <c r="Q32" i="1095"/>
  <c r="O32" i="1095"/>
  <c r="G32" i="1095"/>
  <c r="F32" i="1095"/>
  <c r="E32" i="1095"/>
  <c r="D32" i="1095"/>
  <c r="Q31" i="1095"/>
  <c r="P31" i="1095"/>
  <c r="O31" i="1095"/>
  <c r="N31" i="1095"/>
  <c r="M31" i="1095"/>
  <c r="G31" i="1095"/>
  <c r="Q30" i="1095"/>
  <c r="O30" i="1095"/>
  <c r="N30" i="1095"/>
  <c r="M30" i="1095"/>
  <c r="G30" i="1095"/>
  <c r="F30" i="1095"/>
  <c r="E30" i="1095"/>
  <c r="D30" i="1095"/>
  <c r="Q29" i="1095"/>
  <c r="O29" i="1095"/>
  <c r="N29" i="1095"/>
  <c r="G29" i="1095"/>
  <c r="F29" i="1095"/>
  <c r="E29" i="1095"/>
  <c r="D29" i="1095"/>
  <c r="P28" i="1095"/>
  <c r="O28" i="1095"/>
  <c r="N28" i="1095"/>
  <c r="M28" i="1095"/>
  <c r="Q28" i="1095" s="1"/>
  <c r="G28" i="1095"/>
  <c r="Q27" i="1095"/>
  <c r="G27" i="1095"/>
  <c r="F27" i="1095"/>
  <c r="E27" i="1095"/>
  <c r="D27" i="1095"/>
  <c r="Q26" i="1095"/>
  <c r="G26" i="1095"/>
  <c r="F26" i="1095"/>
  <c r="E26" i="1095"/>
  <c r="D26" i="1095"/>
  <c r="P25" i="1095"/>
  <c r="O25" i="1095"/>
  <c r="Q25" i="1095" s="1"/>
  <c r="N25" i="1095"/>
  <c r="M25" i="1095"/>
  <c r="G25" i="1095"/>
  <c r="Q24" i="1095"/>
  <c r="G24" i="1095"/>
  <c r="F24" i="1095"/>
  <c r="E24" i="1095"/>
  <c r="D24" i="1095"/>
  <c r="Q23" i="1095"/>
  <c r="G23" i="1095"/>
  <c r="F23" i="1095"/>
  <c r="E23" i="1095"/>
  <c r="D23" i="1095"/>
  <c r="Q22" i="1095"/>
  <c r="P22" i="1095"/>
  <c r="O22" i="1095"/>
  <c r="N22" i="1095"/>
  <c r="M22" i="1095"/>
  <c r="G22" i="1095"/>
  <c r="P21" i="1095"/>
  <c r="O21" i="1095"/>
  <c r="N21" i="1095"/>
  <c r="Q21" i="1095" s="1"/>
  <c r="M21" i="1095"/>
  <c r="G21" i="1095"/>
  <c r="F21" i="1095"/>
  <c r="E21" i="1095"/>
  <c r="D21" i="1095"/>
  <c r="Q20" i="1095"/>
  <c r="P20" i="1095"/>
  <c r="O20" i="1095"/>
  <c r="N20" i="1095"/>
  <c r="G20" i="1095"/>
  <c r="F20" i="1095"/>
  <c r="E20" i="1095"/>
  <c r="D20" i="1095"/>
  <c r="Q19" i="1095"/>
  <c r="P19" i="1095"/>
  <c r="O19" i="1095"/>
  <c r="N19" i="1095"/>
  <c r="M19" i="1095"/>
  <c r="G19" i="1095"/>
  <c r="Q18" i="1095"/>
  <c r="G18" i="1095"/>
  <c r="F18" i="1095"/>
  <c r="E18" i="1095"/>
  <c r="D18" i="1095"/>
  <c r="Q17" i="1095"/>
  <c r="G17" i="1095"/>
  <c r="F17" i="1095"/>
  <c r="E17" i="1095"/>
  <c r="D17" i="1095"/>
  <c r="Q16" i="1095"/>
  <c r="P16" i="1095"/>
  <c r="O16" i="1095"/>
  <c r="N16" i="1095"/>
  <c r="M16" i="1095"/>
  <c r="G16" i="1095"/>
  <c r="Q15" i="1095"/>
  <c r="G15" i="1095"/>
  <c r="E15" i="1095"/>
  <c r="D15" i="1095"/>
  <c r="Q14" i="1095"/>
  <c r="G14" i="1095"/>
  <c r="E14" i="1095"/>
  <c r="D14" i="1095"/>
  <c r="Q13" i="1095"/>
  <c r="P13" i="1095"/>
  <c r="O13" i="1095"/>
  <c r="N13" i="1095"/>
  <c r="M13" i="1095"/>
  <c r="G13" i="1095"/>
  <c r="Q12" i="1095"/>
  <c r="P12" i="1095"/>
  <c r="N12" i="1095"/>
  <c r="G12" i="1095"/>
  <c r="F12" i="1095"/>
  <c r="E12" i="1095"/>
  <c r="D12" i="1095"/>
  <c r="Q11" i="1095"/>
  <c r="P11" i="1095"/>
  <c r="N11" i="1095"/>
  <c r="M11" i="1095"/>
  <c r="G11" i="1095"/>
  <c r="F11" i="1095"/>
  <c r="E11" i="1095"/>
  <c r="D11" i="1095"/>
  <c r="Q10" i="1095"/>
  <c r="G10" i="1095"/>
  <c r="S389" i="316" l="1"/>
  <c r="S388" i="316"/>
  <c r="S386" i="316"/>
  <c r="S387" i="316" s="1"/>
  <c r="S385" i="316"/>
  <c r="F282" i="316" l="1"/>
  <c r="J282" i="316" l="1"/>
  <c r="E160" i="316"/>
  <c r="G147" i="316" s="1"/>
  <c r="F203" i="316"/>
  <c r="J203" i="316" s="1"/>
  <c r="E261" i="316"/>
  <c r="I261" i="316" s="1"/>
  <c r="G152" i="316"/>
  <c r="J295" i="316"/>
  <c r="E285" i="316"/>
  <c r="C285" i="316"/>
  <c r="D264" i="316"/>
  <c r="B264" i="316"/>
  <c r="J246" i="316"/>
  <c r="E206" i="316"/>
  <c r="C206" i="316"/>
  <c r="D163" i="316"/>
  <c r="B163" i="316"/>
  <c r="K154" i="316"/>
  <c r="E154" i="316"/>
  <c r="G285" i="316"/>
  <c r="H152" i="316"/>
  <c r="K151" i="316"/>
  <c r="H151" i="316"/>
  <c r="G151" i="316"/>
  <c r="K150" i="316"/>
  <c r="F264" i="316" s="1"/>
  <c r="H150" i="316"/>
  <c r="K149" i="316"/>
  <c r="G249" i="316" s="1"/>
  <c r="H249" i="316" s="1"/>
  <c r="H149" i="316"/>
  <c r="G149" i="316"/>
  <c r="K148" i="316"/>
  <c r="G206" i="316" s="1"/>
  <c r="H148" i="316"/>
  <c r="K147" i="316"/>
  <c r="F163" i="316" s="1"/>
  <c r="H147" i="316"/>
  <c r="H154" i="316" l="1"/>
  <c r="G148" i="316"/>
  <c r="I160" i="316"/>
  <c r="G150" i="316"/>
  <c r="G154"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<sst xmlns="http://schemas.openxmlformats.org/spreadsheetml/2006/main" count="3465" uniqueCount="1404">
  <si>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</si>
  <si>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</si>
  <si>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</si>
  <si>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</si>
  <si>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</si>
  <si>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</si>
  <si>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</si>
  <si>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</si>
  <si>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</si>
  <si>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</si>
  <si>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</si>
  <si>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</si>
  <si>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</si>
  <si>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</si>
  <si>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</si>
  <si>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</si>
  <si>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</si>
  <si>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</si>
  <si>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</si>
  <si>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</si>
  <si>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</si>
  <si>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</si>
  <si>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</si>
  <si>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</si>
  <si>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</si>
  <si>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</si>
  <si>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</si>
  <si>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</si>
  <si>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</si>
  <si>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</si>
  <si>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</si>
  <si>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</si>
  <si>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</si>
  <si>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</si>
  <si>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</si>
  <si>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</si>
  <si>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</si>
  <si>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</si>
  <si>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</si>
  <si>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</si>
  <si>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</si>
  <si>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</si>
  <si>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</si>
  <si>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</si>
  <si>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</si>
  <si>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</si>
  <si>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</si>
  <si>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</si>
  <si>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</si>
  <si>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</si>
  <si>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</si>
  <si>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</si>
  <si>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</si>
  <si>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</si>
  <si>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</si>
  <si>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</si>
  <si>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</si>
  <si>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</si>
  <si>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</si>
  <si>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</si>
  <si>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</si>
  <si>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</si>
  <si>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</si>
  <si>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</si>
  <si>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</si>
  <si>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</si>
  <si>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</si>
  <si>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</si>
  <si>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</si>
  <si>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</si>
  <si>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</si>
  <si>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</si>
  <si>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</si>
  <si>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</si>
  <si>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</si>
  <si>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</si>
  <si>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</si>
  <si>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</si>
  <si>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</si>
  <si>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</si>
  <si>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</si>
  <si>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</si>
  <si>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</si>
  <si>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</si>
  <si>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</si>
  <si>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</si>
  <si>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</si>
  <si>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</si>
  <si>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</si>
  <si>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</si>
  <si>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</si>
  <si>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</si>
  <si>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</si>
  <si>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</si>
  <si>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</si>
  <si>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</si>
  <si>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</si>
  <si>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</si>
  <si>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</si>
  <si>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</si>
  <si>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</si>
  <si>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</si>
  <si>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</si>
  <si>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</si>
  <si>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</si>
  <si>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</si>
  <si>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</si>
  <si>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</si>
  <si>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</si>
  <si>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</si>
  <si>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</si>
  <si>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</si>
  <si>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</si>
  <si>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</si>
  <si>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</si>
  <si>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</si>
  <si>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</si>
  <si>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</si>
  <si>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</si>
  <si>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</si>
  <si>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</si>
  <si>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</si>
  <si>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</si>
  <si>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</si>
  <si>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</si>
  <si>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</si>
  <si>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</si>
  <si>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</si>
  <si>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</si>
  <si>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</si>
  <si>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</si>
  <si>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</si>
  <si>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</si>
  <si>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</si>
  <si>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</si>
  <si>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</si>
  <si>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</si>
  <si>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</si>
  <si>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</si>
  <si>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</si>
  <si>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</si>
  <si>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</si>
  <si>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</si>
  <si>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</si>
  <si>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</si>
  <si>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</si>
  <si>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</si>
  <si>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</si>
  <si>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</si>
  <si>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</si>
  <si>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</si>
  <si>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</si>
  <si>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</si>
  <si>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</si>
  <si>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</si>
  <si>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</si>
  <si>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</si>
  <si>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</si>
  <si>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</si>
  <si>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</si>
  <si>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</si>
  <si>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</si>
  <si>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</si>
  <si>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</si>
  <si>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</si>
  <si>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</si>
  <si>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</si>
  <si>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</si>
  <si>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</si>
  <si>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</si>
  <si>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</si>
  <si>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</si>
  <si>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</si>
  <si>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</si>
  <si>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</si>
  <si>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</si>
  <si>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</si>
  <si>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</si>
  <si>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</si>
  <si>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</si>
  <si>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</si>
  <si>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</si>
  <si>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</si>
  <si>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</si>
  <si>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</si>
  <si>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</si>
  <si>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</si>
  <si>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</si>
  <si>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</si>
  <si>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</si>
  <si>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</si>
  <si>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</si>
  <si>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</si>
  <si>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</si>
  <si>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</si>
  <si>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</si>
  <si>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</si>
  <si>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</si>
  <si>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</si>
  <si>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</si>
  <si>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</si>
  <si>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</si>
  <si>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</si>
  <si>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</si>
  <si>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</si>
  <si>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</si>
  <si>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</si>
  <si>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</si>
  <si>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</si>
  <si>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</si>
  <si>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</si>
  <si>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</si>
  <si>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</si>
  <si>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</si>
  <si>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</si>
  <si>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</si>
  <si>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</si>
  <si>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</si>
  <si>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</si>
  <si>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</si>
  <si>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</si>
  <si>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</si>
  <si>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</si>
  <si>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</si>
  <si>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</si>
  <si>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</si>
  <si>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</si>
  <si>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</si>
  <si>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</si>
  <si>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</si>
  <si>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</si>
  <si>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</si>
  <si>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</si>
  <si>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</si>
  <si>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</si>
  <si>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</si>
  <si>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</si>
  <si>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</si>
  <si>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</si>
  <si>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</si>
  <si>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</si>
  <si>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</si>
  <si>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</si>
  <si>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</si>
  <si>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</si>
  <si>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</si>
  <si>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</si>
  <si>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</si>
  <si>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</si>
  <si>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</si>
  <si>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</si>
  <si>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</si>
  <si>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</si>
  <si>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</si>
  <si>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</si>
  <si>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</si>
  <si>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</si>
  <si>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</si>
  <si>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</si>
  <si>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</si>
  <si>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</si>
  <si>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</si>
  <si>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</si>
  <si>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</si>
  <si>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</si>
  <si>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</si>
  <si>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</si>
  <si>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</si>
  <si>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</si>
  <si>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</si>
  <si>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</si>
  <si>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</si>
  <si>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</si>
  <si>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</si>
  <si>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</si>
  <si>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</si>
  <si>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</si>
  <si>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</si>
  <si>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</si>
  <si>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</si>
  <si>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</si>
  <si>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</si>
  <si>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</si>
  <si>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</si>
  <si>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</si>
  <si>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</si>
  <si>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</si>
  <si>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</si>
  <si>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</si>
  <si>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</si>
  <si>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</si>
  <si>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</si>
  <si>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</si>
  <si>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</si>
  <si>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</si>
  <si>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</si>
  <si>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</si>
  <si>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</si>
  <si>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</si>
  <si>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</si>
  <si>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</si>
  <si>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</si>
  <si>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</si>
  <si>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</si>
  <si>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</si>
  <si>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</si>
  <si>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</si>
  <si>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</si>
  <si>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</si>
  <si>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</si>
  <si>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</si>
  <si>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</si>
  <si>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</si>
  <si>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</si>
  <si>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</si>
  <si>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</si>
  <si>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</si>
  <si>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</si>
  <si>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</si>
  <si>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</si>
  <si>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</si>
  <si>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</si>
  <si>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</si>
  <si>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</si>
  <si>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</si>
  <si>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</si>
  <si>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</si>
  <si>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</si>
  <si>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</si>
  <si>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</si>
  <si>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</si>
  <si>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</si>
  <si>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</si>
  <si>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</si>
  <si>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</si>
  <si>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</si>
  <si>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</si>
  <si>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</si>
  <si>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</si>
  <si>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</si>
  <si>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</si>
  <si>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</si>
  <si>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</si>
  <si>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</si>
  <si>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</si>
  <si>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</si>
  <si>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</si>
  <si>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</si>
  <si>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</si>
  <si>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</si>
  <si>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</si>
  <si>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</si>
  <si>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</si>
  <si>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</si>
  <si>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</si>
  <si>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</si>
  <si>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</si>
  <si>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</si>
  <si>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</si>
  <si>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</si>
  <si>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</si>
  <si>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</si>
  <si>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</si>
  <si>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</si>
  <si>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</si>
  <si>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</si>
  <si>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</si>
  <si>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</si>
  <si>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</si>
  <si>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</si>
  <si>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</si>
  <si>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</si>
  <si>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</si>
  <si>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</si>
  <si>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</si>
  <si>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</si>
  <si>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</si>
  <si>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</si>
  <si>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</si>
  <si>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</si>
  <si>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</si>
  <si>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</si>
  <si>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</si>
  <si>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</si>
  <si>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</si>
  <si>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</si>
  <si>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</si>
  <si>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</si>
  <si>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</si>
  <si>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</si>
  <si>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</si>
  <si>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</si>
  <si>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</si>
  <si>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</si>
  <si>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</si>
  <si>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</si>
  <si>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</si>
  <si>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</si>
  <si>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</si>
  <si>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</si>
  <si>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</si>
  <si>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</si>
  <si>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</si>
  <si>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</si>
  <si>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</si>
  <si>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</si>
  <si>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</si>
  <si>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</si>
  <si>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</si>
  <si>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</si>
  <si>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</si>
  <si>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</si>
  <si>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</si>
  <si>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</si>
  <si>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</si>
  <si>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</si>
  <si>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</si>
  <si>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</si>
  <si>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</si>
  <si>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</si>
  <si>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</si>
  <si>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</si>
  <si>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</si>
  <si>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</si>
  <si>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</si>
  <si>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</si>
  <si>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</si>
  <si>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</si>
  <si>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</si>
  <si>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</si>
  <si>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</si>
  <si>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</si>
  <si>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</si>
  <si>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</si>
  <si>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</si>
  <si>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</si>
  <si>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</si>
  <si>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</si>
  <si>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</si>
  <si>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</si>
  <si>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</si>
  <si>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</si>
  <si>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</si>
  <si>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</si>
  <si>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</si>
  <si>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</si>
  <si>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</si>
  <si>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</si>
  <si>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</si>
  <si>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</si>
  <si>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</si>
  <si>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</si>
  <si>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</si>
  <si>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</si>
  <si>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</si>
  <si>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</si>
  <si>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</si>
  <si>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</si>
  <si>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</si>
  <si>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</si>
  <si>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</si>
  <si>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</si>
  <si>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</si>
  <si>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</si>
  <si>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</si>
  <si>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</si>
  <si>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</si>
  <si>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</si>
  <si>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</si>
  <si>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</si>
  <si>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</si>
  <si>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</si>
  <si>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</si>
  <si>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</si>
  <si>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</si>
  <si>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</si>
  <si>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</si>
  <si>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</si>
  <si>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</si>
  <si>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</si>
  <si>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</si>
  <si>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</si>
  <si>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</si>
  <si>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</si>
  <si>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</si>
  <si>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</si>
  <si>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</si>
  <si>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</si>
  <si>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</si>
  <si>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</si>
  <si>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</si>
  <si>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</si>
  <si>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</si>
  <si>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</si>
  <si>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</si>
  <si>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</si>
  <si>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</si>
  <si>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</si>
  <si>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</si>
  <si>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</si>
  <si>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</si>
  <si>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</si>
  <si>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</si>
  <si>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</si>
  <si>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</si>
  <si>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</si>
  <si>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</si>
  <si>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</si>
  <si>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</si>
  <si>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</si>
  <si>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</si>
  <si>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</si>
  <si>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</si>
  <si>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</si>
  <si>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</si>
  <si>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</si>
  <si>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</si>
  <si>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</si>
  <si>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</si>
  <si>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</si>
  <si>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</si>
  <si>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</si>
  <si>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</si>
  <si>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</si>
  <si>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</si>
  <si>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</si>
  <si>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</si>
  <si>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</si>
  <si>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</si>
  <si>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</si>
  <si>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</si>
  <si>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</si>
  <si>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</si>
  <si>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</si>
  <si>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</si>
  <si>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</si>
  <si>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</si>
  <si>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</si>
  <si>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</si>
  <si>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</si>
  <si>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</si>
  <si>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</si>
  <si>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</si>
  <si>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</si>
  <si>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</si>
  <si>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</si>
  <si>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</si>
  <si>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</si>
  <si>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</si>
  <si>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</si>
  <si>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</si>
  <si>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</si>
  <si>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</si>
  <si>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</si>
  <si>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</si>
  <si>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</si>
  <si>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</si>
  <si>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</si>
  <si>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</si>
  <si>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</si>
  <si>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</si>
  <si>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</si>
  <si>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</si>
  <si>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</si>
  <si>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</si>
  <si>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</si>
  <si>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</si>
  <si>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</si>
  <si>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</si>
  <si>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</si>
  <si>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</si>
  <si>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</si>
  <si>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</si>
  <si>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</si>
  <si>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</si>
  <si>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</si>
  <si>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</si>
  <si>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</si>
  <si>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</si>
  <si>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</si>
  <si>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</si>
  <si>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</si>
  <si>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</si>
  <si>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</si>
  <si>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</si>
  <si>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</si>
  <si>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</si>
  <si>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</si>
  <si>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</si>
  <si>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</si>
  <si>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</si>
  <si>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</si>
  <si>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</si>
  <si>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</si>
  <si>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</si>
  <si>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</si>
  <si>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</si>
  <si>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</si>
  <si>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</si>
  <si>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</si>
  <si>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</si>
  <si>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</si>
  <si>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</si>
  <si>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</si>
  <si>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</si>
  <si>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</si>
  <si>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</si>
  <si>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</si>
  <si>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</si>
  <si>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</si>
  <si>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</si>
  <si>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</si>
  <si>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</si>
  <si>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</si>
  <si>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</si>
  <si>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</si>
  <si>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</si>
  <si>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</si>
  <si>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</si>
  <si>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</si>
  <si>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</si>
  <si>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</si>
  <si>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</si>
  <si>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</si>
  <si>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</si>
  <si>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</si>
  <si>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</si>
  <si>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</si>
  <si>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</si>
  <si>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</si>
  <si>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</si>
  <si>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</si>
  <si>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</si>
  <si>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</si>
  <si>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</si>
  <si>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</si>
  <si>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</si>
  <si>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</si>
  <si>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</si>
  <si>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</si>
  <si>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</si>
  <si>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</si>
  <si>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</si>
  <si>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</si>
  <si>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</si>
  <si>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</si>
  <si>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</si>
  <si>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</si>
  <si>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</si>
  <si>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</si>
  <si>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</si>
  <si>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</si>
  <si>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</si>
  <si>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</si>
  <si>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</si>
  <si>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</si>
  <si>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</si>
  <si>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</si>
  <si>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</si>
  <si>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</si>
  <si>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</si>
  <si>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</si>
  <si>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</si>
  <si>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</si>
  <si>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</si>
  <si>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</si>
  <si>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</si>
  <si>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</si>
  <si>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</si>
  <si>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</si>
  <si>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</si>
  <si>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</si>
  <si>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</si>
  <si>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</si>
  <si>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</si>
  <si>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</si>
  <si>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</si>
  <si>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</si>
  <si>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</si>
  <si>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</si>
  <si>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</si>
  <si>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</si>
  <si>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</si>
  <si>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</si>
  <si>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</si>
  <si>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</si>
  <si>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</si>
  <si>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</si>
  <si>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</si>
  <si>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</si>
  <si>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</si>
  <si>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</si>
  <si>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</si>
  <si>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</si>
  <si>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</si>
  <si>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</si>
  <si>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</si>
  <si>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</si>
  <si>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</si>
  <si>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</si>
  <si>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</si>
  <si>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</si>
  <si>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</si>
  <si>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</si>
  <si>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</si>
  <si>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</si>
  <si>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</si>
  <si>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</si>
  <si>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</si>
  <si>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</si>
  <si>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</si>
  <si>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</si>
  <si>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</si>
  <si>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</si>
  <si>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</si>
  <si>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</si>
  <si>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</si>
  <si>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</si>
  <si>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</si>
  <si>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</si>
  <si>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</si>
  <si>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</si>
  <si>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</si>
  <si>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</si>
  <si>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</si>
  <si>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</si>
  <si>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</si>
  <si>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</si>
  <si>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</si>
  <si>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PK 16+900</t>
  </si>
  <si>
    <t>PK 31+270 CD</t>
  </si>
  <si>
    <t>PR 6+700</t>
  </si>
  <si>
    <t>Puente el Paso sobre el Rio Cauca (o puente amarillo)</t>
  </si>
  <si>
    <t>Llenos y ODT # 008 + Disipador - CI</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</si>
  <si>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</si>
  <si>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</si>
  <si>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</si>
  <si>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</si>
  <si>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15+400 CD</t>
  </si>
  <si>
    <t>PK 18+400</t>
  </si>
  <si>
    <t xml:space="preserve">RAP (Recycling Asphalt Pavement) </t>
  </si>
  <si>
    <t>Drenajes + Paisajismo - Sitio Piedras Verdes</t>
  </si>
  <si>
    <t>PK 21+900</t>
  </si>
  <si>
    <t>Retorno #2 - Paisajismo</t>
  </si>
  <si>
    <t>FECHA  APROBACIÓN</t>
  </si>
  <si>
    <t>Descripción</t>
  </si>
  <si>
    <t>Ficha Social No Objetada</t>
  </si>
  <si>
    <t>Ficha Social Objetada</t>
  </si>
  <si>
    <t>No Aplica Compensación</t>
  </si>
  <si>
    <t>PK 8+080</t>
  </si>
  <si>
    <t>Mejoramiento - CI</t>
  </si>
  <si>
    <t>PK 3+400</t>
  </si>
  <si>
    <t>Muro # 037 - TA, Seguridad vial</t>
  </si>
  <si>
    <t>PK 10+750 CI</t>
  </si>
  <si>
    <t>Box Doña Rosa - Excavación mecánica, muro escollera, demolición de negocio</t>
  </si>
  <si>
    <t>Lleno estructural, fallado - Nueva rehabilitación - Monitoreo, CI</t>
  </si>
  <si>
    <t>PK 13+200</t>
  </si>
  <si>
    <t>PK 16+300 CD</t>
  </si>
  <si>
    <t>ESTACIÓN O PLAYA DE PEAJES - ESTRUCTURA METALICA DE CUBIERTA</t>
  </si>
  <si>
    <t>Mejoramiento de calzada existente - CD</t>
  </si>
  <si>
    <t>PK 4+400 CD</t>
  </si>
  <si>
    <t xml:space="preserve">PK 5+800 </t>
  </si>
  <si>
    <t>Muro # 072 - HA, Seguridad vial - CI</t>
  </si>
  <si>
    <t>Variante Sopetrán</t>
  </si>
  <si>
    <t>PK 25+900</t>
  </si>
  <si>
    <t>Box culvert # 067 + Cortes / Llenos / Curado de granulares / Mezcla asfáltica -  CD</t>
  </si>
  <si>
    <t xml:space="preserve">PK 0+850 </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</si>
  <si>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</si>
  <si>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</si>
  <si>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</si>
  <si>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</si>
  <si>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</si>
  <si>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</si>
  <si>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</si>
  <si>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</si>
  <si>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</si>
  <si>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</si>
  <si>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</si>
  <si>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</si>
  <si>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</si>
  <si>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</si>
  <si>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</si>
  <si>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</si>
  <si>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</si>
  <si>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</si>
  <si>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</si>
  <si>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</si>
  <si>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</si>
  <si>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</si>
  <si>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</si>
  <si>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</si>
  <si>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</si>
  <si>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</si>
  <si>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</si>
  <si>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</si>
  <si>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</si>
  <si>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</si>
  <si>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</si>
  <si>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</si>
  <si>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</si>
  <si>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</si>
  <si>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</si>
  <si>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</si>
  <si>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</si>
  <si>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</si>
  <si>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</si>
  <si>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</si>
  <si>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</si>
  <si>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</si>
  <si>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</si>
  <si>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</si>
  <si>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</si>
  <si>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</si>
  <si>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</si>
  <si>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</si>
  <si>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</si>
  <si>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</si>
  <si>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</si>
  <si>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</si>
  <si>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</si>
  <si>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</si>
  <si>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</si>
  <si>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</si>
  <si>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</si>
  <si>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</si>
  <si>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</si>
  <si>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</si>
  <si>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</si>
  <si>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</si>
  <si>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</si>
  <si>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</si>
  <si>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</si>
  <si>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</si>
  <si>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</si>
  <si>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</si>
  <si>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</si>
  <si>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</si>
  <si>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</si>
  <si>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</si>
  <si>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</si>
  <si>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</si>
  <si>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</si>
  <si>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</si>
  <si>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</si>
  <si>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</si>
  <si>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</si>
  <si>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</si>
  <si>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</si>
  <si>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</si>
  <si>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</si>
  <si>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</si>
  <si>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</si>
  <si>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</si>
  <si>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</si>
  <si>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</si>
  <si>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</si>
  <si>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</si>
  <si>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</si>
  <si>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</si>
  <si>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</si>
  <si>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</si>
  <si>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</si>
  <si>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</si>
  <si>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</si>
  <si>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</si>
  <si>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</si>
  <si>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</si>
  <si>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</si>
  <si>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</si>
  <si>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</si>
  <si>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</si>
  <si>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</si>
  <si>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</si>
  <si>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</si>
  <si>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</si>
  <si>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</si>
  <si>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</si>
  <si>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</si>
  <si>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</si>
  <si>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</si>
  <si>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</si>
  <si>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</si>
  <si>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</si>
  <si>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</si>
  <si>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</si>
  <si>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</si>
  <si>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</si>
  <si>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</si>
  <si>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</si>
  <si>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</si>
  <si>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</si>
  <si>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</si>
  <si>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</si>
  <si>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</si>
  <si>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</si>
  <si>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</si>
  <si>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</si>
  <si>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</si>
  <si>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</si>
  <si>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</si>
  <si>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</si>
  <si>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</si>
  <si>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</si>
  <si>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</si>
  <si>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</si>
  <si>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</si>
  <si>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</si>
  <si>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</si>
  <si>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</si>
  <si>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</si>
  <si>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</si>
  <si>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</si>
  <si>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</si>
  <si>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</si>
  <si>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</si>
  <si>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</si>
  <si>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</si>
  <si>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</si>
  <si>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</si>
  <si>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</si>
  <si>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</si>
  <si>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</si>
  <si>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</si>
  <si>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</si>
  <si>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</si>
  <si>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</si>
  <si>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</si>
  <si>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</si>
  <si>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</si>
  <si>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</si>
  <si>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</si>
  <si>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</si>
  <si>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</si>
  <si>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</si>
  <si>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</si>
  <si>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</si>
  <si>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</si>
  <si>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</si>
  <si>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</si>
  <si>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</si>
  <si>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</si>
  <si>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</si>
  <si>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</si>
  <si>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</si>
  <si>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</si>
  <si>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</si>
  <si>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</si>
  <si>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</si>
  <si>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</si>
  <si>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</si>
  <si>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</si>
  <si>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</si>
  <si>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</si>
  <si>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</si>
  <si>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</si>
  <si>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</si>
  <si>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</si>
  <si>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</si>
  <si>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</si>
  <si>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</si>
  <si>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</si>
  <si>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</si>
  <si>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</si>
  <si>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</si>
  <si>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</si>
  <si>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</si>
  <si>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</si>
  <si>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</si>
  <si>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</si>
  <si>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</si>
  <si>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</si>
  <si>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</si>
  <si>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</si>
  <si>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</si>
  <si>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</si>
  <si>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</si>
  <si>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</si>
  <si>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</si>
  <si>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Perdida de banca, La Potrera - CD * Muro en HA # 167</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</si>
  <si>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</si>
  <si>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</si>
  <si>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</si>
  <si>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</si>
  <si>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PK 33+500 CI</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</si>
  <si>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</si>
  <si>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</si>
  <si>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</si>
  <si>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</si>
  <si>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</si>
  <si>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</si>
  <si>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</si>
  <si>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</si>
  <si>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</si>
  <si>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</si>
  <si>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</si>
  <si>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</si>
  <si>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</si>
  <si>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</si>
  <si>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</si>
  <si>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</si>
  <si>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</si>
  <si>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</si>
  <si>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</si>
  <si>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</si>
  <si>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</si>
  <si>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</si>
  <si>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</si>
  <si>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</si>
  <si>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</si>
  <si>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</si>
  <si>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</si>
  <si>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</si>
  <si>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</si>
  <si>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</si>
  <si>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</si>
  <si>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</si>
  <si>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</si>
  <si>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</si>
  <si>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</si>
  <si>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</si>
  <si>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Construcción de muro en TA o # 011 + Viga de realce.</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</si>
  <si>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</si>
  <si>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</si>
  <si>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</si>
  <si>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</si>
  <si>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Seguimiento oficina fija de atención al usuario </t>
  </si>
  <si>
    <t>Seguimiento PQRS del proyecto.</t>
  </si>
  <si>
    <t xml:space="preserve">Programa 4. Información y participación comunitaria </t>
  </si>
  <si>
    <t>Lugar: Santa fe de Antioquia, seguimiento oficina fija de atención al usuario.</t>
  </si>
  <si>
    <t>Lugar: Santa fe de Antioquia, Seguimiento PQRS del proyecto.</t>
  </si>
  <si>
    <t>FOTO 14</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</si>
  <si>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</si>
  <si>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</si>
  <si>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</si>
  <si>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</si>
  <si>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</si>
  <si>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</si>
  <si>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</si>
  <si>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</si>
  <si>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</si>
  <si>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PK 29+900</t>
  </si>
  <si>
    <t>PK 33+000 CI</t>
  </si>
  <si>
    <t>Glorieta de San Nicolás - Drenajes - Ramales</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</si>
  <si>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</si>
  <si>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</si>
  <si>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</si>
  <si>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</si>
  <si>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</si>
  <si>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</si>
  <si>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</si>
  <si>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</si>
  <si>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PK 15+800 CD</t>
  </si>
  <si>
    <t xml:space="preserve">PK 16+000 </t>
  </si>
  <si>
    <t>Mejoramiento de la calzada existente.</t>
  </si>
  <si>
    <t xml:space="preserve">PK 19+200  </t>
  </si>
  <si>
    <t>Corte y perfilado de talud, CD</t>
  </si>
  <si>
    <t xml:space="preserve">PK 18+200  </t>
  </si>
  <si>
    <t>Corte, perfilado de talud + demoliciones + drenajes + Lanzavigas, CI</t>
  </si>
  <si>
    <t xml:space="preserve">PK 18+400  </t>
  </si>
  <si>
    <t xml:space="preserve">Excavaciones mecánicas CI, como intersección o enlace en superficie - Boxculvert # 209 y ODTs - Zona urbana de San Jerónimo, CI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</si>
  <si>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</si>
  <si>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</si>
  <si>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</si>
  <si>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</si>
  <si>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</si>
  <si>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</si>
  <si>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</si>
  <si>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</si>
  <si>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</si>
  <si>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</si>
  <si>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</si>
  <si>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</si>
  <si>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</si>
  <si>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</si>
  <si>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</si>
  <si>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</si>
  <si>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</si>
  <si>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</si>
  <si>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</si>
  <si>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</si>
  <si>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PK 29+400</t>
  </si>
  <si>
    <t xml:space="preserve">Construcción canaleta perimetral, CD </t>
  </si>
  <si>
    <t xml:space="preserve">Construcción del acceso vehicular (con un falso túnel) a la Vda,. Guaimaral, CD </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</si>
  <si>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</si>
  <si>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</si>
  <si>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</si>
  <si>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</si>
  <si>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</si>
  <si>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</si>
  <si>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</si>
  <si>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</si>
  <si>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</si>
  <si>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</si>
  <si>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</si>
  <si>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</si>
  <si>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"sobre la plataforma superior". (se mezcla en proporción 4:1).  </t>
  </si>
  <si>
    <t>Calzada en mejoramiento: Fresado de carpeta asfáltica y/o demolición, drenajes + ODTs en tubería + Muro en HA # 042 + ODT # 216 y # 094</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</si>
  <si>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</si>
  <si>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Inicia instalación de baranda metálica. Frente Inactivo.</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</si>
  <si>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</si>
  <si>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</si>
  <si>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</si>
  <si>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</si>
  <si>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</si>
  <si>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</si>
  <si>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</si>
  <si>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</si>
  <si>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</si>
  <si>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</si>
  <si>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</si>
  <si>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 Protección de talud contra caídas de rocas + alargue de Box (# 085), CI / CD</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</si>
  <si>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para la reinstalación de defensas metálicas tipo bionda. </t>
  </si>
  <si>
    <t>Muro en TA # 064 (Aproche o rampa sobre el estribo #2 del nuevo puente sobre el Rio Cauca + ODT x 1500 mm</t>
  </si>
  <si>
    <t xml:space="preserve">REHABILITACION DE LA DOBLE CALZADA CD. - SECTOR SAN CRISTOBAL. </t>
  </si>
  <si>
    <t>3. ESTADO DE AVANCE SOCIAL</t>
  </si>
  <si>
    <t>ÉPSILON4G</t>
  </si>
  <si>
    <t>C303700071-8477-2320</t>
  </si>
  <si>
    <r>
      <t xml:space="preserve">Cumplió aporte del mes de Febrero 2021 </t>
    </r>
    <r>
      <rPr>
        <sz val="11"/>
        <color rgb="FFFF0000"/>
        <rFont val="Arial"/>
        <family val="2"/>
      </rPr>
      <t>Pendiente ajustar IPC</t>
    </r>
  </si>
  <si>
    <t>Ene-21</t>
  </si>
  <si>
    <t>Aporte de Febrero -2021</t>
  </si>
  <si>
    <t>Giro 44</t>
  </si>
  <si>
    <t>incumplió por fecha , debe ajustar IPC</t>
  </si>
  <si>
    <t>Aporte semestral 2021-01</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</si>
  <si>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</si>
  <si>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</si>
  <si>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</si>
  <si>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</si>
  <si>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</si>
  <si>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Corte mecánico con CAT - ODT # 085, prolongación de tramo ya iniciado. CD + Muro # 109 en HA (con 3 módulos separados)</t>
  </si>
  <si>
    <t>Acceso a La Puerta (falso túnel) + ODT # 132 - CD</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</si>
  <si>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</si>
  <si>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Ampliación Puente 22  La Muñoz 1  UF1</t>
  </si>
  <si>
    <t>Ampliación Puente 21  La Guaracú 1 UF1</t>
  </si>
  <si>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</si>
  <si>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Portal Medellín.
</t>
    </r>
  </si>
  <si>
    <r>
      <rPr>
        <b/>
        <sz val="11"/>
        <rFont val="Arial"/>
        <family val="2"/>
      </rPr>
      <t>Portal Santa Fe - Segundo Tubo Túnel de Occidente</t>
    </r>
    <r>
      <rPr>
        <sz val="11"/>
        <rFont val="Arial"/>
        <family val="2"/>
      </rPr>
      <t xml:space="preserve">
Actividades de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
</t>
    </r>
  </si>
  <si>
    <t>RESPUESTA A COMUNICACIÓN EPS4G-0026-21 REFERENTE AL DISEÑO DE DETALLE CON SECTORES MODIFICADOS - CONCESIONARIO ANULA D000426 - D000436</t>
  </si>
  <si>
    <t>D-02-01-20210222-000500</t>
  </si>
  <si>
    <t>RESPUESTA A COMUNICADO EPS4G-0212-21 REFERENTE AL DISEÑO DEL PORTICO DE PROTECCION PARA EL BOX DE LA QUEBRADA LA CULEBRA DE LA UNIDAD FUNCIONAL 3</t>
  </si>
  <si>
    <t>D-02-01-20210222-000502</t>
  </si>
  <si>
    <t>ENTREGA DE DISEÑO ESTRUCTURAL DEL MURO 174 K4+800 COMPLEMENTARIO A LAS PILAS 1 Y 2 DEL PUENTE K4+500SECTORES MODIFICADOS</t>
  </si>
  <si>
    <t>D-02-01-20210222-000503</t>
  </si>
  <si>
    <t>a) Trabajos intermitentes.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</si>
  <si>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Continúan trabajos con corte de montaña en el sector de Piedra Negra, con el uso de explosivos químicos controlados y de patrones de perforación. Personal removió previamente material rocoso suelto (pre corte) para la preparación de perforación / voladuras. Se utilizan compresores y martillos neumáticos. Como sistema de control y amortiguación en el momento de hacer las voladuras, se utilizan llantas, cadenas, mallas electrosoldada y tapetes de caucho a fin de evitar esquirlas y la menor perturbación posible sobre las viviendas y la vía. La rasante de la vía en este punto baja (mucho mas que la actual vía) debido a que hay que unir 2 puentes en construcción</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</si>
  <si>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y la colocación de la capa asfáltica se dio inicio a la conformación de la calzada en construcción y el acceso al puente PK 11+110 de asados Doña Rosa, el muro en TA o # 036 y el retorno #1. Se tiene La Lanzavigas (entrando por el estribo #2) y los espacios o áreas son ocupados(as) para el acopio de vigas pretensadas, los equipos de carga / transporte y por grandes grúas. Personal termina la construcción de cuentas en concreto con sección en L.</t>
  </si>
  <si>
    <t xml:space="preserve">Inactivo.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llegar a alcanzar una cota de rasante similar a la vía existente (o PK 13 - campamento de MAR1), por lo tanto continuaran los llenos.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</si>
  <si>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por está nueva guiado por maletines y delineadores tubulares.  </t>
  </si>
  <si>
    <t xml:space="preserve">Las planta concretera del PK 13 realiza la fabricación de: concretos lanzados, concretos estructurales, morteros de inyección y los concretos simples; según los requerimientos de cada uno de los frentes activos que los requieran. </t>
  </si>
  <si>
    <t>Trabajos en la Bahía o zona de servicio (Ahuyamal). CI</t>
  </si>
  <si>
    <t>4</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</si>
  <si>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</si>
  <si>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Construcción de apoyos para postes de luminarias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</si>
  <si>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Frente Inactivo.</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</si>
  <si>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y 2. Demolición de losa sobre vigas en vanos 6, 5 y 4.</t>
    </r>
  </si>
  <si>
    <t>Puente PK 6+900 UF 1- Finaliza demolición de bloques Pila 2.</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</si>
  <si>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</si>
  <si>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</si>
  <si>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t>De acuerdo con el programa de trabajo presentado por el concesionario para la UF3.1.D, el concesionario  terminó actividades de instalación del revestimiento (con observaciones de calidad oficio-EPS4G-00087-20), la construcción drenajes D=400 mm, y continuó con construcción de cárcamos de MT,  telecomunicaciones e ITS, en túnel principal., Portal Santa Fe, sin atrasos evidentes.</t>
  </si>
  <si>
    <r>
      <t xml:space="preserve">Galerías de conexión peatonal y vehicular - segundo tubo Túnel Occidente
</t>
    </r>
    <r>
      <rPr>
        <sz val="11"/>
        <rFont val="Arial"/>
        <family val="2"/>
      </rPr>
      <t xml:space="preserve">Actividades de construcción de relanzado del sostenimiento en pateros. </t>
    </r>
  </si>
  <si>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</si>
  <si>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RESPUESTA A COMUNICACIÓN EPS4G-0255-21 REFERENTE A LA ENTREGA DEL DISEÑO ESTRUCTURAL DE LA ODT 132 K23+873 DE LA UNIDAD FUNCIONAL 2,1</t>
  </si>
  <si>
    <t>D-02-01-20210226-000542</t>
  </si>
  <si>
    <t>RESPUESTA A COMUNICACIÓN EPS4G-0243-21 REFERENTE A LA ENTREGA DE RFIS 1043 Y 1045 SOBRE EL AJUSTE EN PUENTES DE LA UNIDAD FUNCIONAL 1 ( LA SAN JUANA I)</t>
  </si>
  <si>
    <t>D-02-01-20210226-000544</t>
  </si>
  <si>
    <t>ENTREGA MODIFICACION DE APANTALLAMIENTO DE LA MARQUESINA DEL NUEVO PEAJE</t>
  </si>
  <si>
    <t>D-02-01-20210226-000557</t>
  </si>
  <si>
    <t xml:space="preserve">RESPUESTA A COMUNICACIÓN EPS4G-0246-21 REFERENTE AL DISEÑO DE MEZCLA DE CONCRETO MR-45 PARA PAVIMENTO TUNEL </t>
  </si>
  <si>
    <t>D-02-01-20210302-000592</t>
  </si>
  <si>
    <t>RESPUESTA A COMUNICACIÓN EPS4G-0152-21 REFERENTE A LA ENTREGA RFI19 SOLICITUDES INFORMACION DE ESPECIFICACIONES A ESTRUCTURAS</t>
  </si>
  <si>
    <t>D-02-01-20210302-000593</t>
  </si>
  <si>
    <t>RESPUESTA A COMUNICACIÓN EPS4G-0053-21 REFERENTE A LAS FISURAS TRANSVERSALES EN LOSAS AMPLIACION PUENTE 003 K2+430 QUEBRADA LA COLA UF1</t>
  </si>
  <si>
    <t>D-02-01-20210302-000596</t>
  </si>
  <si>
    <t>RESPUESTA A COMUNICACIÓN EPS4G-1388-20 REFERENTE A LA EVALUACION DEL MURO TA 11 DEL PK4+500 CI EN LA UF1</t>
  </si>
  <si>
    <t>D-02-01-20210302-000594</t>
  </si>
  <si>
    <t>RESPUESTA A COMUNICACIÓN EPS4G-0195-21 REFERENTE A LOS RESULTADOS ENSAYOS DE RESISTENCIA A LA COMPRENSION DE NUCLEOS EXTRAIDOS DE ARTESAS Y ESPECIMENES CILINDRICOS DE CONCRETO</t>
  </si>
  <si>
    <t>D-02-01-20210302-000595</t>
  </si>
  <si>
    <t>Del 04/03/21
al 10/03/21</t>
  </si>
  <si>
    <t xml:space="preserve">Acopio de material de rezaga, portal Santafe.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</si>
  <si>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</si>
  <si>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inicio la colocación de granulares clasificados empleándose la motoniveladora CAT 140 M y el vibro para afirmados Hamm. 
Hacia el PK menor (y con dirección a La Frisola), donde se tenia un gran acopio de material de fresado o RAP y material granular, se realiza el extendido de granulares para conformar la estructura del pavimento flexible (se utiliza motoniveladora CAT 140M y vibro para afirmados). Luego se realizo la imprimación utilizando emulsión asfáltica de curado lento. 
El tramo solo se permite para el transito temporal de los vehículos y equipos de la Concesión. Sector El Arriero.</t>
  </si>
  <si>
    <t xml:space="preserve">Desde la planta de concretos (hoy inactiva) hacia mayores, ya cuenta con la capa asfáltica en caliente tipo MSC-25.  Pero el transito (vehicular / particular) y exclusivo hacia el corregimiento de Palmitas, se controla por esta vía en intervención. Hay construcción de cunetas en concreto, se utiliza disco diamantado. Todo el transito particular circula por la nueva calzada. </t>
  </si>
  <si>
    <t xml:space="preserve">a) Inactivo. El tramo ya cuenta con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</si>
  <si>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y armando filtros con llenos granulares sobre su trasdós. Sobre la siguiente área están construidos los 21 caissons con el montaje y amarre de los hierros para la viga de encepado. Se colocan los aceros de refuerzo empatándolos con los aceros de los vástagos del primer tramo (tanto en espesor como en altura). Sobre la calzada izquierda (o nueva calzada) sigue habilitado el tramo para el transito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</si>
  <si>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Sobre la primera fase del perfilado, se están colocando anclajes activos (@ 3 torones de acero), con L = 22 m. e inclinación de - 10 grados. Sobre la plataforma del nuevo puente se instala el campamento y allí, se ensamblan las sartas de torones y la formaleta para los dados de anclaje. Se inicia el segundo banco de excavación y perfilado mecánico. El material cortado se lleva al lleno del PK 11+800 o al frente Doña Rosa. Cuando hay lluvias se afectan los trabajos de corte mecánico y de los acarreos. Sector de La Rochela. 
Hacia PK mayor, al transito automotor se le habilito su paso por los nuevos puentes de ese sector y se abandonara en su totalidad la calzada existente. </t>
  </si>
  <si>
    <t xml:space="preserve">PK 9+600 </t>
  </si>
  <si>
    <t>Excavación mecánica para muro # 165 - CI</t>
  </si>
  <si>
    <t>Se inicia excavación mecánica para la construcción de un muro de contención. Sera de L= 125 m. Sector cercano a Piedra Negra. Esta obra de apoyo (# 165) del terraplén para la nueva calzada no se encuentra dentro del Plan de obras del Concesionario. Sector de ubicación antes de Piedra Negra</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</si>
  <si>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El trabajo se realizo con bulldozer CAT D6T y vibro compactador.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Esta pendiente la construcción de la placa de acceso del nuevo puente (estribo #1).   
Anexo a esta obra, se terminaron los trabajos relacionados con la construcción de caissons + columnas + vigas cabezales, del nuevo puente vehicular. Los llenos compactados ya llegan hasta este nivel. Sector de Doña Rosa.</t>
  </si>
  <si>
    <t>Corte mecánico + perfilado de talud + sostenimiento - CI y Box gemelo # 057 (canalización de la Qda. La San Juana II) + ODT # 058</t>
  </si>
  <si>
    <t>a) Trabajos intermitentes. Se reinicia en la corona del talud perfilado mecánicamente "por segunda vez y rebajada su inclinación por descompresión presentada el año pasado", la colocación de malla electrosoldada y el cubrimiento con concreto lanzado (a manera de pantalla protectora). Se tiene terminado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Se termino la construcción de la cuneta de borde que tendrá una sección en V. En la parte central (que vendría a ser la tercera berma) se excavo la plataforma vial encajonada donde se emplaza la nueva calzada, hubo colocación de piedra rajón para mejorar la cimentación de la estructura del pavimento flexible. 
Se construye una ODT # 058 x 900 mm, con tubería acampanada, sus buzones (encole / descole), y se continua la construcción de un disipador escalonado que sale casi debajo de la plataforma de la piscina. 
Las rasantes de esta la vía nueva con el tramo del PK 13 no se han unido. Hay permanentes trabajos topográficos. Cuando hay lluvias se retrasan los trabajos de cortes y acarreos. Para acceder o dejar el frente de obra en conexión con la actual calzada, se trabaja con personal PARE / SIGA,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hay bulldozer CAT D6T realizando el trabajo apoyado por otros equipos y por volquetas. Los taludes laterales de este lleno se dejan con pendiente 3:2. Sector Hostería Las Grutas. Lluvias afectan trabajos de acarreos</t>
  </si>
  <si>
    <t xml:space="preserve">Se termino el fresado en frio con el equipo SANY C8. Esta capa asfáltica (deteriorada y fallada) tiene un espesor que oscila entre 16 a 18 cm.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Sector Tamarindos / Comfenalco.
Hacia PK mayor (llegando a Margarita del 8), después del fresado + la adición de áridos vírgenes + la colocación de la capa asfáltica se inician cortes con disco diamantado para la construcción de cunetas (por sistema de ajedrezado) con sección en L. El transito automotor se habilito por la nueva calzada, previa demarcación del tramo.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</si>
  <si>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ubicada una CAT (sobre orugas) que realizo el perfilado y excavación sobre berma de cortante. Sobre la fase # 1 se instalo malla electrosoldada (15x15x6mm) + pernos autoperforantes (L= 9 m) y se aplica concreto lanzado (colocado por bombeo y transportado en mixer). Hay perforadora sobre orugas auto propulsada, en la corona del talud de este tramo en intervención, esto lo realiza el contratista Geodic. La firma consultora Consulcivil SAS, realizo un estudio del sub suelo (sondeo a profundidad  hasta 30 m) sobre la corona del talud. 
Sobre los agrietamientos aparecidos desde la zona alta y media alta (en forma diagonal) del talud en recubrimiento hacia el talud ya protegido, llegando el fisuramiento hasta la pata del talud una maquina sobre orugas realiza un corte de la pantalla protectora y descubre su zona para detectar visualmente mas daños. Debido a una corta lluvia (que actuó como factor desequilibrante) del martes en la noche 9 de Feb., el talud en tratamiento y perfilación sufrió un deslizamiento tipo rotacional, y luego lluvias adicionales aumentaron el tamaño del deslizamiento del talud en tierra. Ahora se procede por el método de traspaleo mecánico a descargar el material rodado y deslizado ( y que tapono la calzada en construcción) dejándose el talud mas tendido o con poca inclinación.  Hay chequeos topográficos.  
También se procede a reforzar con mas pernos pasivos el talud cubierto y consolidado, se utiliza otro equipo perforador autopropulsado. Sobre el PK menor (previa demarcación) sigue habilitado el cruce del transito automotor, pero el transito sigue utilizando la calzada existente. Sector ubicado cerca a La Guaracú I.</t>
  </si>
  <si>
    <t xml:space="preserve">La planta concretera del PK 13 realiza la fabricación de: concretos lanzados, concretos estructurales, morteros de inyección y los concretos simples; según los requerimientos de cada uno de los frentes activos que los requieran. </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</si>
  <si>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Sobre la calzada existente, (y hacia el PK menor), se somete el talud de la vía a la colocación de pernos pasivos (autoperforantes # 10) en una única fila, así: Tramo # 1; 9 Und. con L= 9m; Tramo # 2 y # 3 con 10 Und. con L= 6 m., para un total de 19 pernos, cuyo hueco se hace con un equipo Komatsu sobre orugas. Hay también colocación de una fila de drenes en PVC de D= 2.5". Culminadas la etapas en cada tramo, se colocara malla electrosoldada y concreto lanzado a modo de pantalla de protección.</t>
  </si>
  <si>
    <t>Inactivo. 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</si>
  <si>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</si>
  <si>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Inactivo. 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inicio su peinado (mecánico con CAT y que no se concluyo) para remover el material fallado y de esta manera se tiende con una menor pendiente la única cara que poseía el talud perfilado y fallado el pasado año (agosto). Lluvias continuas pueden afectar mas su estabilidad. Se suprime el paso vehicular que se había habilitado "por un carril" y bajando hacia San Jerónimo, por lo tanto todo el transito automotor circula por la calzada subiendo. Sector o Zona Urbana de San Jerónimo y limites con la UF-1.0.</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</si>
  <si>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practican llenos laterales. Hay trabajos de paisajismo por parte de personal de Devimar. Se habilitado el transito automotor por el nuevo puente vehicular y sobre los retornos en superficie, por lo tanto se hizo previamente la demarcación horizontal utilizando pintura (B/A), colocando maletines y delineadores tubulares y poder canalizar el transito automotor que entra y sale del Municipio.</t>
  </si>
  <si>
    <t>Se terminaron los fresados en frio. Se fresaron tramos completos de la calzada existente que tiene un espesor promedio de 16 cm. Sobre la corona de la curva vertical convexa se retiro capa asfáltica y la totalidad de la estructura granular (con dos CAT sobre orugas, con uso de la cuchara y/o martillo hidráulico) a fin de bajar la cota, disminuir la pendiente y se modificara de inmediato el PIV de la curva vertical. Pero debido a la dureza de la roca se recurrirá al uso de explosivos químicos controlados para su fragmentación previa perforación de taladros verticales con el uso de martillos neumáticos. Por lo tanto las rasantes de ambas vías se irán a igualar en este trayecto.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transito automotor circula por la nueva calzada. Frente de obra ubicada en el sector de Loma Hermosa / El Francés.</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</si>
  <si>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es ahora ocupada para el desarmado de La Lanzavigas y poderla llevar a otro frente de obra.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El área fue ocupada para el desarmado de La Lanzavigas y poderla llevar a otro frente de obra. El sitio sigue con granulares a medio colocar y compactar. </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</si>
  <si>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El tramo ya cuente con capa asfáltica  tipo MSC-25. Se termino de construir un disipador escalonado y se continua con construcción de las cunetas laterales con sección en L + bordillos prefabricados. Los trabajos son revisados mediante chequeos topográficos.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</si>
  <si>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a)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Inactivo.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</si>
  <si>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Con excavadora CAT 330 D2L, se inicio un corte mecánico del talud, con dirección hacia Villa del Marques. Algunas lluvias afectan trabajos.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</si>
  <si>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subterráneas ITS. Hay trabajos de traslado de redes secas. Sector cercano al PR 14.</t>
  </si>
  <si>
    <t xml:space="preserve">a) En el patio que funciona como de acopio de materiales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se procede a construirle sus aletas de descole y a realizar sus llenos laterales y superiores.  
b) Hacia el PK mayor (o PK 28+400) se continúan trabajos de rocería, tala y limpieza de rastrojos y matorral, destronques y retiro de maleza y que por su proximidad la Rio Aurrá se hace un muro escollera (rocas grandes + concreto hidráulico). Se trabaja con bulldozer y excavadoras sobre orugas CAT (330 y 312C), se trae material de bancos de corte / préstamo. Hubo demolición del restaurante Los Guajiros. Hay control topográfico por parte de MAR1. Algunas lluvias afectan trabajos con manejo de térreos. Sector La Puerta - Villa Carnelly </t>
  </si>
  <si>
    <t xml:space="preserve">Box concluido. Losa de contrapiso con e= 80 cm. +  muros + placa aérea + aletas (encole / descole). El concreto pre mezclado utilizado en todos los casos "es bombeado" y de 28 MPa. (o 4000 PSI). La obra tuvo un galibo vertical de 5.7 m. Se impermeabilizaron concretos cuyo paramento quedo en contacto con tierras (pintura negra bituminosa) y se colocaron adicionalmente laminas de geodren nodular 600. (como drenaje vertical). Se termino la construcción de las placas (reforzadas) de acceso o de aproximación por ambos costados. Sobre ambos costados se terminaron con los llenos (por capas) compactados con vibro.  Hay trabajos de llenos superiores, extendidos con CAT 140K y compactación con vibro Hamm. Esta obra corresponde al futuro acceso vehicular a la Vda. Guaimaral y la realiza el Concesionario mediante acuerdo con la Comunidad por consulta previa, y por esto no se encuentra con algún avance especifico dentro del plan de obras. Además es conocido como el puente # 045.  Lluvias afectan trabajos. </t>
  </si>
  <si>
    <t>Se continua corte mecánico y perfilado de talud. Se trata de cortes térreos que se realizan con excavadoras CAT 330 D2L. Hay taludes con pendiente única y otro con 2 pendientes y berma intermedia. Se continua la perforación (de una de las caras perfiladas) con equipo sobre orugas y se colocan pernos pasivos de L = 9 m. Sobre la plataforma vial se mejoran los suelos débiles agregando un pedraplén. Cuando se termine el corte, se conectara con el acceso a Guaimaral (falso túnel). Lluvias afectan trabajos.</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</si>
  <si>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y se hacen llenos con material seleccionado.  </t>
  </si>
  <si>
    <t xml:space="preserve">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Hay personal suspendido en cuerdas, revisando el estado de los accesorios de los pernos colocados. Sector de La Laguna. </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</si>
  <si>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construidos 2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tuvo dos (2) fases de excavación y perfilado, con una berma intermedia. Este proceso de protección del talud se repite en dos frentes de obra vecinos (ej. el talud intermedio su cara perfilada será con única pendiente). La excavación sobre la plataforma vial se mejoro con la colocación de piedra rajón. Se realizo la construcción de nueva ODT # 159 x 900 mm acampanada con tubería Titan tipo C-III. Se colocaron los granulares correspondiente a la estructura del pavimento flexible su imprimación y la colocación de la capa intermedia asfáltica en caliente tipo MSC-25.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transito automotor y siempre por un carril, allí, se trabaja con personal PARE / SIGA. Con el traslado del nuevo trazado se abandona el sitio de movimiento en masa presentado el año pasado. Lluvias afectan trabajos de corte y acarreo. Sector Tierra Mítica. </t>
  </si>
  <si>
    <t xml:space="preserve">Inactivo. 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</si>
  <si>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Continua actividad de corte mecánico y retiro de material, hacia el estribo. Se termina la excavación para la construcción de dalas de cimentación del muro en TA, se trabaja con CAT 320D2 + pajarita y vibro tipo benitín. Por lo tanto se termino la colocación de formaletería para fundir (en concreto) las dalas o soleras de nivelación escalonadas, con un ancho de 50 cm. Sobre el PK cercano al estribo se reinstalo tubería recta de 1500 mm para ODT (se le bajo la cota de cimentación) que atravesara perpendicularmente los muros en escamas o TA. Se colocan filas de escamas prefabricadas (o dovelas de hormigón de 35 MPa) por sus dos costados y se utiliza cinta polimérica FS30 y FS50 para su tensionamiento y fijación e intercaladas entre capas de relleno de material seleccionado; hay compactador tipo benitín y rana. La longitud del muro tendrá 180 m y alturas variables entre 9 y 3 m., con ancho de calzada de 12 m y este se conectara desde el estribo hasta la rotonda o glorieta de la vía Bolombolo. Hay continuos chequeos y trabajos topográficos. Hay un gran acopio de material de rellenos procesados y clasificados (para estructuras, muros y respaldos) sobre un lote anexo a la vía a Bolombolo. El acceso a este frente de obra solo se realiza por la vía Santafé - Anzá - Bolombolo.</t>
  </si>
  <si>
    <t xml:space="preserve">Sectores puntuales del puente, presentan el tablero desgastado con presencia de baches y mostrando a la vista el 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pero se opto por taparla con una lamina de acero.  </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</si>
  <si>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Terminado el concreto reforzado del dado o zapata (en forma de escuadra) del modulo # 3 se procedió a la colocación de todos los hierros del vástago y se funde por tramos, este tiene una altura de por lo menos 7 m., similar a las pilas del estribo #1 del nuevo puente. También se funde la zapata del modulo # 1, se le colocan hierros y formaletería con ayuda del brazo de una grúa, el vástago se funde por tramos en elevación. Hay también alistamiento de hierros para el modulo intermedio (entre las pilas) o sea el modulo #2. Todos los aceros principales son en su mayoría # 10. La obra se encuentra ubicada frente al conjunto residencial Paraíso del Sol y Piñón del Rio .</t>
  </si>
  <si>
    <t>a) Sobre la calzada CI, (o existente o PK 19+440) se termino el fresado y se entra en el desmantelamiento del tablero del puente para ampliación. Se levanto una tubería Titan de una ODT x 900 mm. para hacer un alargue a un box culvert (1.7 x 1.7 m). Realizado el fundido de los muros verticales se procedió a la colocación de la formaleta y el acero para realizar su fundida. Esta pendiente el armado de los aceros de las 2 placas de aproximación.  Dentro del sobreancho de la vía se trabaja en excavaciones para las redes ITS, por lo tanto se prepara su terreno con excavación, adición de suelo mejorado y compactación. Sector Politécnico.</t>
  </si>
  <si>
    <t>Con un bulldozer CAT D6T, se realizo descapote y retiro de raíces sobre la Bahía del Ahuyamal. Hubo corte, acarreo de material de desecho, con maleza y rastrojo (que es llevado para emplearlo en trabajos de paisajismo en las partidas de Sopetrán); y también hay aporte + extendido de material para llenos. Ahora hay un gran acopio de material de rezaga traído del túnel y de los cortes que proporcionan material rocoso.
La zona de la calzada antigua, se tiene como centro de acopio de material fresado o RAP. Sector El Ahuyamal.</t>
  </si>
  <si>
    <t>PR 46+800</t>
  </si>
  <si>
    <t>PR 48+200</t>
  </si>
  <si>
    <t xml:space="preserve">Se continua el fresado de la calzada (der. bajando desde el peaje hacia Medellín), ubicada en el sector de San Cristóbal, frente a las cámaras foto multas. Por lo tanto se realiza un fresado por franjas o por lotes utilizando el equipo SANY C8 que tiene un rodillo con un ancho de molido de hasta 1 m.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tiene que habilitar un tramo de la calzada opuesta o gemela para el tráfico vehicular con 2 sentidos de circulación. También se da la oportunidad al transito de circular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 para que utilice la calzada opuesta (en 2 sentidos de circulación) pero también se da la oportunidad de utilizar un carril sobre la calzada en intervención y se trabajara con fresados, en el carril adjunto. En todo caso este es guiado y separado por cintas y delineadores tubulares, luces, conos y maletines. Se cuenta con personal PARE/SIGA en las zonas extremas de cada frente y paleteros intermedios.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</si>
  <si>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Dentro de las garitas se construyeron mesones en concreto y sobre las paredes hay canaletas (porta cables) para tender redes eléctricas, de voz y de datos. Hubo colocación de ventanería con vidrios corredizos de seguridad. Como dispositivos separadores de trafico, se fundieron (sobre el vértice "inicial" de cada isla) muretes en concreto hidráulico tipo media luna. Hubo cortes de placas de pavimento rígido para la instalación de dispositivos de conteo de ejes vehiculares y manejo de talanqueras. Hubo trabajos de limpieza, de aseo y de acabados; con retiro de objetos no incorporados a las obras de las casetas a fin de tener una buena presentación final. Se han desmontado las carpas y las casetas de cobro de peaje provisionales existentes. Funciona en dos colas y por cada sentido, el pago electrónico FLYPASS. 
Anexo al peaje se realizo corte mecánico (con CAT 330 D2L) a fin de acceder con otra calzada en dirección hacia las oficinas provisionales de contenedores, sobre el costado izquierdo. Este corto tramo ya cuenta con granulares y capa asfáltica.  </t>
  </si>
  <si>
    <t xml:space="preserve"> El tramo ya cuenta con capa asfáltica en caliente tipo MSC-25. Terminados los cortes de carpeta asfáltica (con disco diamantado)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Este muro flexible tiene un espaldar de h= 4m de altura, utilizando mallas triple torsión 2x1x1 m., piedra de rio y geotextil NT. Sobre la ODT # 004 del PK 0+663, se realizo otra excavación mecánica para construir un muro de gaviones similar a la otra ODT y dar sostén a un canal de concreto existente. Se le construyen pilotes en concreto debido a los empujes del suelo débil y húmedo que componen al talud. Los gaviones están dispuestos en tizón / punta. Hay trabajos pendientes de acabados, paisajismo y de drenajes con colocación de material sobre el separador central. Todo el transito automotor circula por la nueva calzada.  </t>
  </si>
  <si>
    <t>PK 8+500/600 CD. Continua en la parte media del talud, los cortes mecánicos por el sistema de traspaleo. En la parte alta se realiza la construcción de la pantalla de concreto lanzado. Sector La Rochela.</t>
  </si>
  <si>
    <t>PK 10+200 CI. Después de la rotura y fragmentación del banco rocoso con el uso de explosivos controlados, se realiza la separación y cargue del material con equipo sobre orugas. Sector de Piedra Negra.</t>
  </si>
  <si>
    <t>PK 9+600 CI. Se da inicio a un corte / excavación mecánica, para proceder a la construcción de un muro de contención, con L = 125 m. Sector ubicado antes de Piedra Negra.</t>
  </si>
  <si>
    <t>PK 17+500/600 CD. Debido a los empujes por fallamiento de su talud "en perfilación" anexo, se sigue realizando la perforación mecánica para adicionar pernos pasivos de anclaje y reforzar su sostenimiento debido a un posible debilitamiento. Sector La Guaracú</t>
  </si>
  <si>
    <t xml:space="preserve">PK 28+000/100 CD. Bulldozer CAT D6T  y una excavadora CAT 330 D2L, realizan corte y excavación sobra la zona donde se emplazara la segunda calzada. Lluvias afectan trabajos. Sector La Puerta </t>
  </si>
  <si>
    <t>PK 31+300 CI. Después de la colocación de los granulares correspondiente a la estructura del pavimento flexible, se realizo la imprimación de estos áridos utilizando emulsión asfáltica de curado lento. Sector Tierra Mítica, zona de contingencia</t>
  </si>
  <si>
    <t>PK 33+500 CI - Muro en TA. Personal realiza la colocación de las bandas o cintas  poliméricas que tensionan y posicionan las escamas de concreto. Se utilizan bandas tipo FS50. Trabajos en el aproche sobre el estribo # 2 del nuevo puente sobre el Rio Cauca.</t>
  </si>
  <si>
    <t>PK 20+380 CD Muro en HA # 109. Se ilustra el armado de la cortina de hierros para el modulo # 2 (intermedio entre las pilas del puente "o estribo # 1"). Se utiliza brazo telescópico de una grúa. Sector Paraíso del Sol / Piñón del Rio</t>
  </si>
  <si>
    <t>PR 47+800 a PR 48+200 CD - Rehabilitación de la doble calzada. Se realizan bacheos con cortes de disco diamantado y refrigerado por agua. Hay remplazo y adición de granulares vírgenes según la profundidad de los daños y grietas de la capa asfáltica existente. Los fresados en frio se realizan con el equipo SANY C8 dotada de una banda transportadora para cargue directo del RAP a las volquetas.</t>
  </si>
  <si>
    <t>PK 0+060 Playa de peajes. Se inicia el desmonte de las carpas y de las casetas del peaje (que eran provisionales) y que se venían utilizando para el cobro.</t>
  </si>
  <si>
    <t xml:space="preserve">PK 0+663 CD. Se realiza excavación y fundida de pilotes en concreto. También se realiza el montaje de un muro de gaviones como apoyo de canal escalonado existente y anexo al cabezote del encole de la ODT # 004. </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</si>
  <si>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 Se nstala solado, acero de refuerzo Viga Cabezal y muro espaldar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y 7.  Se instalan y se tensionan cables. Dezplazamiento carro de avance Dovela N°8, instalación acero de refuerzo y ductos.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</si>
  <si>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</si>
  <si>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</si>
  <si>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Para la calzada derecha se realiza excavación y demolición de muro existente para la construcción del Estribo.</t>
    </r>
    <r>
      <rPr>
        <sz val="11"/>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 Instalación acero de refuerzo y encofrado New Jersey  calzada derecha ambos costados; se funden módulos.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</si>
  <si>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</si>
  <si>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h=18,5m;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Se instala solado y acero de refuerzo y encofrado Viga Cabezal.</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 Instalación acero de refuerzo Caisson 3 y 4 y se funden núcleos.</t>
    </r>
    <r>
      <rPr>
        <sz val="11"/>
        <color rgb="FFFF0000"/>
        <rFont val="Arial"/>
        <family val="2"/>
      </rPr>
      <t xml:space="preserve"> Se realiza elevación de colunnas a nivel de Viga Cabezal.</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con los pedestales.
</t>
    </r>
    <r>
      <rPr>
        <sz val="11"/>
        <rFont val="Arial"/>
        <family val="2"/>
      </rPr>
      <t>PILA 3: Instalación acero de refuerzo núcleo del Caisson 7 y 8 y se funden. Adecuación área para Viga Cabezal. Se funde solado. Instalación acero de refuerzo Viga Cabezal y se funde con topes sísmicos y pedestales.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</si>
  <si>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t>
    </r>
    <r>
      <rPr>
        <sz val="11"/>
        <color rgb="FFFF0000"/>
        <rFont val="Arial"/>
        <family val="2"/>
      </rPr>
      <t xml:space="preserve"> Instalación andamios de carga y plataforma para Viga Cabezal. Instalación acero de refuerzo Viga Cabezal.
</t>
    </r>
    <r>
      <rPr>
        <sz val="11"/>
        <rFont val="Arial"/>
        <family val="2"/>
      </rPr>
      <t xml:space="preserve">PILA 2: </t>
    </r>
    <r>
      <rPr>
        <sz val="11"/>
        <color rgb="FFFF0000"/>
        <rFont val="Arial"/>
        <family val="2"/>
      </rPr>
      <t xml:space="preserve">Instalación acero de refuerzo núcleo del Caisson 5 y se funde.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</si>
  <si>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h=9,3m  Caisson2 h=12m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Excavación mecánica adecuación área construcción de Estribo. Se inicia excavación de Caissons.
</t>
    </r>
    <r>
      <rPr>
        <sz val="11"/>
        <rFont val="Arial"/>
        <family val="2"/>
      </rPr>
      <t xml:space="preserve">PILA 1: </t>
    </r>
    <r>
      <rPr>
        <sz val="11"/>
        <color rgb="FFFF0000"/>
        <rFont val="Arial"/>
        <family val="2"/>
      </rPr>
      <t>Instalación acero de refuerzo núcleos Caisson 3 y 4 y se funden.</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</si>
  <si>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</si>
  <si>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8, 7, 6, 5, 4, 3 y 2: Instalación de Vigas prefabricadas sobre apoyos de neopreno, instalación de pre-losas, construcción de Diagragmas e instalación acero de refuerzo de las losas y se funden. En los Vanos 1 se instalan Vigas prefabricadas sobre apoyos de neoprenoy construcción diafragma.  Instalación plataforma y acero de refuerzo para voladizos vanos 9, 8, 7 y 6 costado izquierdo y derecho y se funden. Instalación acero de refuerzo y encofrado para New Jersey por ambos costados. Se funden modulos costado izquierdo de los vanos 9 al 6.</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</si>
  <si>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h=10,5m, Caisson 2 h=10,3m, PILA 1: Caisson 3 h=7,8m, Caisson 4 h=11m</t>
    </r>
    <r>
      <rPr>
        <sz val="11"/>
        <color theme="1"/>
        <rFont val="Arial"/>
        <family val="2"/>
      </rPr>
      <t>, PILA 2: Caisson 5 h=15,2m, Caisson 6 h=18,2m ESTRIBO 2:  Caisson 7 h=11,05m, Caisson 8 h=11m  .  El avance en la excavación y fundida de anillos es del 99,0%</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</si>
  <si>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t>
    </r>
    <r>
      <rPr>
        <sz val="11"/>
        <color rgb="FFFF0000"/>
        <rFont val="Arial"/>
        <family val="2"/>
      </rPr>
      <t>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Se funde zapata y alzado 1 y 2. Para el  módulo 2 se instala acro de refuerzo, encofrado y se funde zapata.</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</si>
  <si>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2 y 3: Instalación de Vigas prefabricadas sobre apoyos de neopreno, construcción de Diafragmas, instalación de pre-losas, acero de refuerzo de las losas  y se funden. Se instala acero de refuerzo y encofrado New Jersey por ambos costados y se funden en vanos 1 y 2. Se realizan acabados.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</si>
  <si>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Vanos 1 , 2, 3 y 4: Instalación de Vigas prefabricadas sobre apoyos de neopreno, construcción de diafragmas, instalación de pre-losas, acero de refuerzo de las losas y se funden. En el vano 5 se instalan 2 vigas prefabricadas sobre apoyos de neopreno. Instalación plataforma y acero de refuerzo voladizos vano 4 por ambos costados.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</si>
  <si>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
    </r>
    <r>
      <rPr>
        <sz val="11"/>
        <color rgb="FFFF0000"/>
        <rFont val="Arial"/>
        <family val="2"/>
      </rPr>
      <t>Se instalan y se tensionan de cables de continuidad Dovelas 9, 10 y 11 voladizo 1. 
VOLADIZO 2:</t>
    </r>
    <r>
      <rPr>
        <sz val="11"/>
        <rFont val="Arial"/>
        <family val="2"/>
      </rPr>
      <t xml:space="preserve"> Se instala el carro de avance Dovelas  N°2., 3, 4, 5, 6, 7, 8 , 9 , 10 , 11 , 12, 13, 14, 15, 16,  17 y 18, se instala acero de refuerzo, ductos y se funden.</t>
    </r>
    <r>
      <rPr>
        <sz val="11"/>
        <color rgb="FFFF0000"/>
        <rFont val="Arial"/>
        <family val="2"/>
      </rPr>
      <t xml:space="preserve"> Se instalan cables y se tensionan. Se instalan y se tensionan cables de continuidad Dovelas 11, 12, 13 y 16.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t>
    </r>
    <r>
      <rPr>
        <sz val="11"/>
        <color rgb="FFFF0000"/>
        <rFont val="Arial"/>
        <family val="2"/>
      </rPr>
      <t xml:space="preserve"> Se instalan y se tensionan cables de continuidad Dovelas 10, 11,14 y 17 voladizo 4.
VOLADIZO 3:</t>
    </r>
    <r>
      <rPr>
        <sz val="11"/>
        <rFont val="Arial"/>
        <family val="2"/>
      </rPr>
      <t xml:space="preserve"> Se realiza el montaje del carro de avance, se instala acero de refuerzo, ductos y se funden las Dovelas 2, 3, 4, 5,  6, 7,  8, 9, 10, 11, 12, 13, 14, 15, 16, 17 y 18;  se instalan cables y se tensionan para estas Dovelas</t>
    </r>
    <r>
      <rPr>
        <sz val="11"/>
        <color rgb="FFFF0000"/>
        <rFont val="Arial"/>
        <family val="2"/>
      </rPr>
      <t xml:space="preserve">.  Se instalan y se tensionan cables de continuidad en Dovelas 11, 12,13 y 16.
</t>
    </r>
    <r>
      <rPr>
        <sz val="11"/>
        <rFont val="Arial"/>
        <family val="2"/>
      </rPr>
      <t>Desplazamiento carro de avance y nivelavión para la Dovela de cierre entre voladizos 2 y 3. Se instala acero de refuerzo y se funde</t>
    </r>
    <r>
      <rPr>
        <sz val="11"/>
        <color rgb="FFFF0000"/>
        <rFont val="Arial"/>
        <family val="2"/>
      </rPr>
      <t>. Se funden dados de protección de los elementos de tensionamiento.</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</si>
  <si>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Se construye muro de protección en concreto reforzado para la Pila 1, costado derecho contra vía existente. L=9,5 m  H=3,0 m.  En la Pila 2  L= 8,0 m  H= 3,0 m.</t>
    </r>
    <r>
      <rPr>
        <sz val="11"/>
        <rFont val="Arial"/>
        <family val="2"/>
      </rPr>
      <t xml:space="preserve">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</si>
  <si>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t>
    </r>
    <r>
      <rPr>
        <sz val="11"/>
        <color rgb="FFFF0000"/>
        <rFont val="Arial"/>
        <family val="2"/>
      </rPr>
      <t xml:space="preserve"> e instalación acero de refuerzo  y encofrado, Viga Cabezal, cuerpo del estribo, pedestales, topes sísmicos y se funde.
</t>
    </r>
    <r>
      <rPr>
        <sz val="11"/>
        <rFont val="Arial"/>
        <family val="2"/>
      </rPr>
      <t>ESTRIBO 2: Se instala acero de refuerzo y se funde el núcleo del Caisson  3 y 4. Adecuación área para construcción Estribo</t>
    </r>
    <r>
      <rPr>
        <sz val="11"/>
        <color rgb="FFFF0000"/>
        <rFont val="Arial"/>
        <family val="2"/>
      </rPr>
      <t>. Se instala solado, acero de refuerzo y encofrado Viga cabezal y se funde..</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</si>
  <si>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</si>
  <si>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</si>
  <si>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 Instalación  de platinas 5/8", pernos 1", parales IPE-220  y tubería metálica D=4", baranda metálica costado izquierdo y derecho.</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</si>
  <si>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t>
    </r>
    <r>
      <rPr>
        <sz val="11"/>
        <color rgb="FFFF0000"/>
        <rFont val="Arial"/>
        <family val="2"/>
      </rPr>
      <t xml:space="preserve"> Demolición de tablero sobre Vigas.
En el Vano 2,  se instala plataforma para voladizos por ambos costados, instalación de metal-deck, acero de refuerzo de la losa y se funde. Excavación mecánica para ampliación Estribo 1 costado izquierdo.</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</si>
  <si>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se instala plataforma para voladizos, Metal-Deck y acero de refuerzo losa Vano 1 y se funde.</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</si>
  <si>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en vanos 4 y 5.</t>
    </r>
  </si>
  <si>
    <t>Puente PK 4+500 UF 1. ESTRIBO 1. Montaje  equipo lanza vigas .</t>
  </si>
  <si>
    <t xml:space="preserve">Puente PK 4+500 UF 1. Instalación mortero de nivelación con Sika-Grout </t>
  </si>
  <si>
    <t>Puente PK 6+240 UF 1- Instalación acero de refuerzo y ductos dovela N°8- voladizo 1.</t>
  </si>
  <si>
    <t>Puente PK 6+240 UF 1-  ESTRIBO 1'. Se funde viga cabezal, encofrado muro espaldar.</t>
  </si>
  <si>
    <t>Puente PK 6+900 UF 1. Instalación de platina provicional para acceso vehicular al puente en ESTRIBO 1.</t>
  </si>
  <si>
    <t>Puente PK 8+800 UF 1- Acabados en arrera New jersey- costado derecho, calzada derecha. Inactivo</t>
  </si>
  <si>
    <t>Puente PK 8+800 UF 1-  Adecuación de area Estribo 2 calzada derecha y demolición de muro de contención existente. Inactivo</t>
  </si>
  <si>
    <t>Puente PK 9+400 UF 1- PILA 1. Instalación acero de refuerzo alzado 4 columna 4.</t>
  </si>
  <si>
    <t>Puente PK 9+400 UF 1-  ESTRIBO 1. Instalación acero de refuerzo viga cabezal.</t>
  </si>
  <si>
    <t>Puente PK 9+500 UF 1-  PILA 1. Instalación de acero de refuerzo viga cabezal.</t>
  </si>
  <si>
    <t>Puente PK 9+500 UF 1-   PILA 2. En excavación caisson 6.</t>
  </si>
  <si>
    <t>Puente PK 9+800 UF 1- ESTRIBO 1. Excavación caisson 1 y 2.</t>
  </si>
  <si>
    <t>Puente PK 9+800 UF 1- PILA 1. Instalación acero de refuerzo columna 4 a nivel de viga cabezal.</t>
  </si>
  <si>
    <t>Puente PK 9+900 UF 1- ESTRIBO 1. Instalación acero de refuerzo y encofrado alzado 2 (ménsula superior).</t>
  </si>
  <si>
    <t>Puente PK 9+900 UF 1-  ESTRIBO 2. Instalación de concreto 28Mpa viga cabezal.</t>
  </si>
  <si>
    <t>Puente PK 11+110 UF 1.   Instalación de concreto 35Mpa, vano 2.</t>
  </si>
  <si>
    <t>Puente PK 11+110 UF 1- Instalación acero de refuerzo barrera New Jersey y encofrado de módulos, se funden módulos hasta vano 4 en ambos costados.</t>
  </si>
  <si>
    <t xml:space="preserve">Puente PK 19+900 UF2.1.  ESTRIBO 1. En excavación caisson 2 </t>
  </si>
  <si>
    <t>Puente PK 19+900 UF2.1.  PILA 1. En excavación caissons 4.</t>
  </si>
  <si>
    <t>Puente PK 20+380 UF2.1. -  ESTRIBO 1. Muro 105  módulo 3 terminado.</t>
  </si>
  <si>
    <t>Puente PK 20+380 UF2.1. -ESTRIBO 1.  Desencofrado alzado 2 vástago- módulo 1.</t>
  </si>
  <si>
    <t>Puente PK21+500 UF2.1. Losa , vano 3 fundida.</t>
  </si>
  <si>
    <t>Puente PK21+700 UF2.1. Instalación acero de refuerzo voladizo ambos costados, vano 4.</t>
  </si>
  <si>
    <t>Puente PK21+700 UF2.1. Instalación dos (2) vigas prefabricadas sobre apoyos de neopreno vano 5.</t>
  </si>
  <si>
    <t>Puente PK 33+100 UF 2.1 - TRAMO 1 VOLADIZOS. Vista interior de viga cajón entre voladizos 2 y 3.</t>
  </si>
  <si>
    <t>Puente PK 33+100 UF 2.1 - TRAMO 1 VOLADIZOS- Tensionamiento cables de continuidad Dovela 16, voladizo 2.</t>
  </si>
  <si>
    <t>Ampliación Puente N°5 PK3+183 UF1 Quebrada La Causala.  Instalación acero de refuerzo y encofrado  costrucción de barrera New Jersey entrada Puente costado derecho.</t>
  </si>
  <si>
    <t>Ampliación Puente N°5 PK3+183 UF1 Quebrada La Causala.  Instalación de platinas 5/8", parales IPE 220 y pernos 1" y tubería D=4" costado izquierdo. Instalación de pintura anticorrociva.</t>
  </si>
  <si>
    <t>Ampliación Puente N°11 PK8+790 UF1 Quebrada La Roncha.  Perforaciones para anclajes en vigas 5 y 8, reforzamiento Vigas</t>
  </si>
  <si>
    <t>Ampliación Puente N°9 PK7+960 UF1  San Gregorio.  Anclaje de barras con epoxico Hilti reforzamieto Vigas 17 y 20.</t>
  </si>
  <si>
    <t>Ampliación Puente N°9 PK7+960 UF1  San Gregorio.  Anclaje de barras con epoxico Hilti reforzamiento Vigas 17 y 20.</t>
  </si>
  <si>
    <t>Ampliación Puente N°2 PK2+100 UF1  La Volcana. Instalación de platinas 5/8", pernos 1" y parales IPE 220 costado izquierdo y derecho, baranda vehicular.</t>
  </si>
  <si>
    <t>Ampliación Puente N°2 PK2+100 UF1  La Volcana.   Instalación de platinas 5/8", pernos 1" y parales IPE 220 costado izquierdo y derecho, baranda vehicular.</t>
  </si>
  <si>
    <t>Ampliación Puente N°25 PK19+420 UF2.1  El Sable. Excavavación mecánica para ampliación Estribo 1.</t>
  </si>
  <si>
    <t>Ampliación Puente N°6 PK5+538 UF2.1  La Potrera.    Demolición de tablero sobre vigas, vano 2 y 3.</t>
  </si>
  <si>
    <t>Ampliación Puente N°6 PK5+538 UF2.1  La Potrera.   Demolición de tablero sobre vigas vano 2.</t>
  </si>
  <si>
    <t>Ampliación Puente N°21 PK16+130 UF2.1  Quebrada La Guaracú I.    Instalación acero de refuerzo losa, vano 2.</t>
  </si>
  <si>
    <t xml:space="preserve">Ampliación Puente N°21 PK16+130 UF2.1  Quebrada La Guaracú I.   Instalación acero de refuerzo losa- vano 2 y losa- vano 4. </t>
  </si>
  <si>
    <t xml:space="preserve">Ampliación Puente N°22 PK19+450 UF2.1  Quebrada La Muñóz I.  Cortes longitudinales para desmonte de tablero.   </t>
  </si>
  <si>
    <t xml:space="preserve">Ampliación Puente N°21 PK16+130 UF2.1  Quebrada La Muñóz I.   Izaje de secciones de losa, vano 4. </t>
  </si>
  <si>
    <t>Durante la presente semana se reciben los reportes de las operadoras con respecto a los incidentes y accidentes ocurridos en las unidades funcionales del proyecto. Se presentaron veinte (20) accidentes con catorce (14)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</si>
  <si>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282</t>
  </si>
  <si>
    <r>
      <rPr>
        <b/>
        <sz val="11"/>
        <rFont val="Arial"/>
        <family val="2"/>
      </rPr>
      <t>Ruta 6204 San Jerónimo - Túnel de Occidente</t>
    </r>
    <r>
      <rPr>
        <sz val="11"/>
        <rFont val="Arial"/>
        <family val="2"/>
      </rPr>
      <t xml:space="preserve">
- Actividades de Rocería. 
- Actividades de limpieza de cunetas y Obras transversales PR20+800-PR21+000 y PR21+500-PR21+700.
- Actividades de limpieza de calzada PR26+700-PR26+900.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Activides de Reparación losa del puente PR27+700 carril derecho.
- Se realiza control vehicular PR25+900, PR26+900, PR27+900, PR30+100 y PR35+200.</t>
    </r>
  </si>
  <si>
    <r>
      <rPr>
        <b/>
        <sz val="11"/>
        <rFont val="Arial"/>
        <family val="2"/>
      </rPr>
      <t>Ruta 6204 Túnel de Occidente - Medellín.</t>
    </r>
    <r>
      <rPr>
        <sz val="11"/>
        <rFont val="Arial"/>
        <family val="2"/>
      </rPr>
      <t xml:space="preserve">
-  Se realiza control vehicular para el paso de sustancias peligrosas para el ingreso al túnel en el portal Santafé y portal Medellín en los horarios establecidos.
-  El Peaje de Aburra PR45+200. Se encuentra en Operación Normal.
-  Se realiza seguimiento a la zona inestable del PR45+000 y se observa que no presenta movimientos.
-  Limpieza de obras de drenaje.
- Se realiza actividades de Rocería desde el PR46+000 al PR47+000.
-  Grúa y Ambulancia disponibles CCO.
-  Actividades Policía de Carreteras PR45+500.
-  Se continua con las actividades de Rehabilitación con el fresado de la Calzada derecha PR45+450 al PR46+050 y con la instalación de mezcla asfáltica.</t>
    </r>
  </si>
  <si>
    <r>
      <rPr>
        <b/>
        <sz val="11"/>
        <rFont val="Arial"/>
        <family val="2"/>
      </rPr>
      <t xml:space="preserve">Ruta 25B02 Bolombolo (Venecia) - Santafé de Antioquia.
</t>
    </r>
    <r>
      <rPr>
        <sz val="11"/>
        <rFont val="Arial"/>
        <family val="2"/>
      </rPr>
      <t xml:space="preserve">
- La Vía se encuentra en Operación Normal.
- Limpieza de Cunetas y Calzada. 
- Limpieza de Obras transversales.
- Se realizan labores de rocería.
</t>
    </r>
    <r>
      <rPr>
        <sz val="11"/>
        <color theme="1"/>
        <rFont val="Arial"/>
        <family val="2"/>
      </rPr>
      <t xml:space="preserve">- PR49+150 - Contrucción de micropilotes margen derecha.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</si>
  <si>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r>
      <rPr>
        <b/>
        <sz val="11"/>
        <rFont val="Arial"/>
        <family val="2"/>
      </rPr>
      <t>Ruta 6203 Cañasgordas - Santafé de Antioquia.</t>
    </r>
    <r>
      <rPr>
        <sz val="11"/>
        <rFont val="Arial"/>
        <family val="2"/>
      </rPr>
      <t xml:space="preserve">
-  Actividades de Rocería del PR100+000 al PR105+000 Márgenes IZQ. y DER
-  Limpieza de Cunetas y Calzada PR94+400-PR94+500 y PR96+000-PR96+400.
-  Limpieza de obras transversales PR67+600, PR67+800, PR73+700, PR74+400, PR93+550, PR94+400 y PR94+600.
-  Actividades de control de Policía de Carreteras PR114+900.
-  Zona Inestable del PR97+500 se encuentra estable.
-  La Vía se encuentra Transitable.
-  Se continua con la reparación de la Junta del puente PR108+000.
-  Se continua con la auscultación del pavimento PR62+000 y PR108+000.</t>
    </r>
  </si>
  <si>
    <t>UF 4 Ruta 6003 - 44+400 
Control Policía de Carreteras.</t>
  </si>
  <si>
    <t>UF 4 Ruta 6003 - 46+500 
Rocería Margen Izquierda.</t>
  </si>
  <si>
    <t>UF 4 Ruta 25B02 - PR12+000-PR13+000
Rocería.</t>
  </si>
  <si>
    <t>UF 4 Ruta 25B02 - PR49+150
Contrucción de micropilotes margen derecha.</t>
  </si>
  <si>
    <t>UF2.2 Ruta 6203 PR67+800 Limpieza de Cuneta.</t>
  </si>
  <si>
    <t>UF2.2 Ruta 6203 PR101+000 - PR103+000 - Rocería de márgenes.</t>
  </si>
  <si>
    <t>UF2.1 Ruta 6204 PR10+200 - Asistencia grúa Planchón.</t>
  </si>
  <si>
    <t>UF2.1 Ruta 6204 PR10+800 - PR11+000 
Control vehícular por reducción carril izq</t>
  </si>
  <si>
    <t xml:space="preserve">UF1  Ruta 6204 A PR36+500
Asistencia servicio de grúa </t>
  </si>
  <si>
    <t>UF1 Ruta 6204 A PR46+400 - PR46+400
Limpieza de calzada</t>
  </si>
  <si>
    <t>UF3 Ruta 6204 A PR46+000-PR47+600 - Rocería margen der.</t>
  </si>
  <si>
    <t>UF3 Ruta 6204 A PR45+250-PR49+600 - Reducción carril izquierdo por Rehabilitación Carril derecho</t>
  </si>
  <si>
    <t>Programa 2. Capacitación persona vinculado al proyecto.</t>
  </si>
  <si>
    <t>Acompañamiento a capacitación del personal vinculado al proyecto.</t>
  </si>
  <si>
    <t>Reunión de socialización modificación de licencia ambiental  resolución 0177 a la comunidad de la vereda  El Calvario, Municipio de San Jerónimo.</t>
  </si>
  <si>
    <t>Reunión de socialización modificación de licencia ambiental  resolución 0177 a los residentes de la ciudadela Paraíso del Sol, municipio de San Jerónimo. (virtual)</t>
  </si>
  <si>
    <t>Programa 5. Apoyo a la capacidad de gestión institucional</t>
  </si>
  <si>
    <t>Reunión con funcionarios de aguas de San Jerónimo, para mirar viabilidad de una propuesta de  proyecto productivo</t>
  </si>
  <si>
    <t xml:space="preserve">Programa 8. Cultura vial </t>
  </si>
  <si>
    <t>Reunión con funcionario de la secretaria de transito, para revisar y acordar propuesta en conjunto.</t>
  </si>
  <si>
    <t>Sensibilización sobre cultura vial y comportamientos seguros en la vía a los usuarios del corredor vial.</t>
  </si>
  <si>
    <t>Lugar: UF 2.1, Acompañamiento a capacitación personal vinculado al proyecto.</t>
  </si>
  <si>
    <t>Lugar: Vereda El Calvario, Socialización modificación de licencia ambiental res 0177.</t>
  </si>
  <si>
    <t>Lugar: Ciudadela Paraíso del Sol (Virtual),  Socialización modificación de licencia ambiental res 0177.</t>
  </si>
  <si>
    <t>Lugar: San Jerónimo, Reunión con funcionarios aguas de San Jerónimo para evaluar viabilidad de propuesta de un proyecto productivo.</t>
  </si>
  <si>
    <t>Lugar: Sopetrán, Reunión con funcionario de transito para revisar y acordar propuestas de actividades en conjunto.</t>
  </si>
  <si>
    <t>Lugar: UF 1, Sensibilización sobre comportamiento adecuados y seguros sobre la vía, con los actores viales del corredor concesionado.</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</si>
  <si>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PK1+745 Hastial Derecho y PK2+980,30 a PK1+500 Hastial izquierdo.
Se evidencio la instalación de concreto  de f´c=25 MPa, con solera plana en PK0+850 a PK0+880 y PK2+479,5 al PK2+451, y contra bóveda, entre los PK0+804  a PK0+850.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continua ejecutando tratamientos de infiltraciones (con perforaciones, calafateo e instalación de mangueras de D=1/2"),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</si>
  <si>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En el periodo se terminó la instalación de tubería perforada Novafort PAVCO de D= 400 mm para drenajes, entre las abscisas PK2+980,30 hasta PK5+410  Hastial Derecho, y desde el PK2+980,30 hasta  PK5+410 Hastial izquierdo .
Se evidencia instalación de concreto para solera plana en terreno tipo SC-4R, entre los PK3+105,5-PK3+143, en Tipo SC-3R  entre los PK4+413,5 al PK4+337,5, y en Tipo SC-2R entre los PK4+556,5 al PK4+565,5 y PK4+633 al PK4+651, y en tipo SC-1 del PK5+321,5 al PK5+326.
Se evidencia construcción de CAZ de residuos contaminantes del PK2+980,3 al PK3+100,  PK3+160 al PK4+100.
Se evidencia construcción de cárcamo con ductos eléctricos de Media Tensión 4Ø6", del PK2+990 al PK3+100, del PK3+170 al PK4+830, PK3+010 Hastial Derecho, la instalación instalación de formaleta para vaciado de concreto, cárcamo mediatensión 4Ø6" en PK 4+650 y la instalación de formaleta para vaciado de concreto, cárcamo media tension y telecomunicaciones e ITS en PK3+650.
Por otro lado Se evidenció que continúan las infiltraciones con menor caudal; El concesionario continuó ejecutado tratamientos de infiltraciones (con perforaciones, calafateo e instalación de mangueras),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r>
  </si>
  <si>
    <t xml:space="preserve"> PK0+804- UF3.1D - Instalación de concreto lanzado 25 Mpa para revestimiento de túnel falso. Portal Medellín.</t>
  </si>
  <si>
    <t xml:space="preserve"> PK2+479,5 - PK2+451- UF3.1D - Instalación de concreto en zona de solera plana, sostenimiento tipo SC-3R, del . Portal Medellín.</t>
  </si>
  <si>
    <t xml:space="preserve"> PK1+930 - UF3.1D - Perfilado de pateros, por invasión de sección libre túnel. Portal Medellín (hastial derecho).</t>
  </si>
  <si>
    <t>PK2+980 - PK3+100 -  UF3.1D -  Contrucción de caz de contaminantes. Portal Medellín (hastial izquierdo).</t>
  </si>
  <si>
    <t>PK2+850/870 - UF3.1D -  Tratamientos de infiltraciones (con perforaciones, calafateo e instalación de mangueras), donde se evidenciaron sitios puntuales con flujos de agua asociados.Portal Medellín (hastial izquierdo).</t>
  </si>
  <si>
    <t xml:space="preserve"> PK1+320 - UF3.1D - Excavación para construcción de dren colector de Ø = 400 mm. Portal Medellín (hastial derecho).</t>
  </si>
  <si>
    <t xml:space="preserve"> PK1+500 - UF3.1D - Construcción de dren colector de Ø = 400 mm. Portal Medellín (hastial izquierdo).</t>
  </si>
  <si>
    <t>PK1+745 - UF3.1D - Construcción de dren colector de Ø = 400 mm. Portal Medellín (hastial derecho).</t>
  </si>
  <si>
    <t xml:space="preserve"> PK1+550 - UF3.1D - Toma de muestras de concreto para ensayos de laborotario (atraque dren colector). Portal Medellín.</t>
  </si>
  <si>
    <t>PK2+880 - PK2+980,3 -  UF3.1D -  Contrucción de caz de contaminantes. Portal Medellin (hastial izquierdo).</t>
  </si>
  <si>
    <t>PK3+325 - UF3.1D - Instalación de formaleta para vaciado de concreto cárcamo ITS y telecomunicaciones. Portal Santa Fé (hastial izquierdo).</t>
  </si>
  <si>
    <t>PK4+410 - UF3.1D - Instalación de concreto 25 Mpa cárcamo media tensión 4Ø6" y caja de inspección media tensión 4Ø6". Portal Santa Fé (hastial derecho).</t>
  </si>
  <si>
    <t>PK4+380 - UF3.1D - Cárcamo ductos eléctricos media tensión 4Ø6" y vaciado de concreto para cimentación carcamo ITS y telecomunicaciones . Portal Santa Fé (hastial derecho).</t>
  </si>
  <si>
    <t xml:space="preserve"> PK5+410- UF3.1D - Instalación de concreto lanzado 25 Mpa para revestimiento de túnel falso. Portal Santa Fé.</t>
  </si>
  <si>
    <t>PK4+400 - UF3.1D - Cárcamo ductos eléctricos media tensión 4Ø6" y vaciado de concreto para cimentación carcamo ITS y telecomunicaciones . Portal Santa Fé (hastial derecho).</t>
  </si>
  <si>
    <t>PK4+110 - UF3.1D - Construcción de caja de inspección media tensión 4Ø6". Portal Santa Fé (hastial derecho).</t>
  </si>
  <si>
    <t xml:space="preserve">  PK3+890 - UF3.1D - Perfilado de pateros, por invasión de sección libre túnel. Portal Santa Fé (hastial izquierdo).</t>
  </si>
  <si>
    <t>PK5+326 - PK5+321,5 - UF3.1D - Nivelación para solera plana e instalación de formaleta, sostenimiento tipo SC-1.  Portal Santa Fé.</t>
  </si>
  <si>
    <t>PK3+200 - UF3.1D - CAZ residuos contaminantes e instalación de acero de refuerzo carcamo ITS y telecomunicaciones . Portal Santa Fé (hastial izquierdo).</t>
  </si>
  <si>
    <t>PK3+250 - UF3.1D - Carcamo ITS y telecomunicaciones . Portal Santa Fé (hastial izquierdo).</t>
  </si>
  <si>
    <t>PK4+720 - UF3.1D - Vaciado de concreto 25 Mpa en formaleta cárcamo media tensión 4Ø6". Portal Santa Fé (hastial derecho).</t>
  </si>
  <si>
    <t>En la UF 1: El concesionario en este periodo ejecuto las siguientes actividades: En recorrido de inspección de interventoría, se  evidenció que el concesionario, en el PK9+600  a PK9+980 ACT 14, se ejecutó retiro de postes concreto y retiro de cable triplex de #4,.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</si>
  <si>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En la UF 1 : En el periodo informado,  en el PK10+700, Tramo 6,1.  Acueducto Piedra Negra,  se ejecutó en el PK10+200 , excavación para traslado de caja de inspección, tubería galvanizada y dos líneas de polietileno. Sector Piedra Negra, y en el PK0+600  UF1, se ejecutó la excavación para la ubicación de red de acueducto , Sector la Frisola.
En la UF 3 : En el periodo informado,  En recorrido de inspección de interventoría, se evidenció que el concesionario,  no ejecutó actividades de traslado de redes húmedas.
Avance a la fecha UF1: Redes húmedas : 95%.
Avance a la fecha UF3: Redes húmedas : 98,0%.</t>
  </si>
  <si>
    <r>
      <rPr>
        <b/>
        <sz val="11"/>
        <rFont val="Calibri"/>
        <family val="2"/>
        <scheme val="minor"/>
      </rPr>
      <t xml:space="preserve">PK10+200  UF1. </t>
    </r>
    <r>
      <rPr>
        <sz val="11"/>
        <rFont val="Calibri"/>
        <family val="2"/>
        <scheme val="minor"/>
      </rPr>
      <t>Excavación para traslado de caja de inspección y tubería galvanizado y dos líneas de polietileno en traslado de redes húmedas. Sector Piedra Negra.</t>
    </r>
  </si>
  <si>
    <r>
      <t>PK10+200  UF1.</t>
    </r>
    <r>
      <rPr>
        <sz val="10"/>
        <color theme="1"/>
        <rFont val="Calibri"/>
        <family val="2"/>
        <scheme val="minor"/>
      </rPr>
      <t xml:space="preserve"> Excavación para traslado de caja de inspección y tubería galvanizado y dos líneas de polietileno en traslado de redes húmedas. Sector Piedra Negra.</t>
    </r>
  </si>
  <si>
    <r>
      <rPr>
        <b/>
        <sz val="10"/>
        <rFont val="Calibri"/>
        <family val="2"/>
        <scheme val="minor"/>
      </rPr>
      <t xml:space="preserve">PK0+600  UF1. </t>
    </r>
    <r>
      <rPr>
        <sz val="10"/>
        <rFont val="Calibri"/>
        <family val="2"/>
        <scheme val="minor"/>
      </rPr>
      <t>Excavación para la ubicación de red, en traslado de redes húmedas. Sector la Frisola.</t>
    </r>
  </si>
  <si>
    <r>
      <t xml:space="preserve">PK0+600  UF1. </t>
    </r>
    <r>
      <rPr>
        <sz val="10"/>
        <color theme="1"/>
        <rFont val="Calibri"/>
        <family val="2"/>
        <scheme val="minor"/>
      </rPr>
      <t>Excavación para la ubicación de red, en traslado de redes húmedas. Sector la Frisola.</t>
    </r>
  </si>
  <si>
    <r>
      <rPr>
        <b/>
        <sz val="10"/>
        <rFont val="Calibri"/>
        <family val="2"/>
        <scheme val="minor"/>
      </rPr>
      <t xml:space="preserve">PK9+600 A PK9+980 ACT 14. </t>
    </r>
    <r>
      <rPr>
        <sz val="10"/>
        <rFont val="Calibri"/>
        <family val="2"/>
        <scheme val="minor"/>
      </rPr>
      <t xml:space="preserve">Retiro de postes concreto, retiro de triplex de #4, en traslado de redes eléctricas y alumbrado publico. </t>
    </r>
  </si>
  <si>
    <r>
      <rPr>
        <b/>
        <sz val="10"/>
        <color theme="1"/>
        <rFont val="Calibri"/>
        <family val="2"/>
        <scheme val="minor"/>
      </rPr>
      <t xml:space="preserve">PK9+600 A PK9+980 ACT 14. </t>
    </r>
    <r>
      <rPr>
        <sz val="10"/>
        <color theme="1"/>
        <rFont val="Calibri"/>
        <family val="2"/>
        <scheme val="minor"/>
      </rPr>
      <t>Retiro de postes concreto, retiro de triplex de #4, en traslado de redes eléctricas y alumbrado publico.</t>
    </r>
  </si>
  <si>
    <t>PK 27+300 al PK27+500 CI UF2.1.  El consecionario va a retirar esta red por cambio de diseño geométrico de la Vía. Red ya trasladada con el diseño inicial. Se va a trasladar al costado derecho. Actuación 46. Sector El Rodeo.</t>
  </si>
  <si>
    <t>PK31+050 al PK31+180. Excavación mecánica e instalación de tubería polietileno de 63mm, Acueducto sector Tierra Mítica. Contingencia Rio Cauca.</t>
  </si>
  <si>
    <r>
      <rPr>
        <b/>
        <sz val="10"/>
        <rFont val="Calibri"/>
        <family val="2"/>
        <scheme val="minor"/>
      </rPr>
      <t xml:space="preserve">PK 27+413 CI UF2.1- </t>
    </r>
    <r>
      <rPr>
        <sz val="10"/>
        <rFont val="Calibri"/>
        <family val="2"/>
        <scheme val="minor"/>
      </rPr>
      <t>El concesionario va a retirar este poste por cambio de diseño geométrico de la Vía. Red ya trasladada.</t>
    </r>
  </si>
  <si>
    <r>
      <rPr>
        <b/>
        <sz val="10"/>
        <color theme="1"/>
        <rFont val="Calibri"/>
        <family val="2"/>
        <scheme val="minor"/>
      </rPr>
      <t xml:space="preserve">PK 27+300 al PK27+500 CI UF2.1.  </t>
    </r>
    <r>
      <rPr>
        <sz val="10"/>
        <color theme="1"/>
        <rFont val="Calibri"/>
        <family val="2"/>
        <scheme val="minor"/>
      </rPr>
      <t>El consecionario va a retirar esta red por cambio de diseño geométrico de la Vía. Red ya trasladada con el diseño inicial. Se va a trasladar al costado derecho.</t>
    </r>
  </si>
  <si>
    <r>
      <rPr>
        <b/>
        <sz val="10"/>
        <rFont val="Calibri"/>
        <family val="2"/>
        <scheme val="minor"/>
      </rPr>
      <t xml:space="preserve">PK31+050. </t>
    </r>
    <r>
      <rPr>
        <sz val="10"/>
        <rFont val="Calibri"/>
        <family val="2"/>
        <scheme val="minor"/>
      </rPr>
      <t>Excavación mecánica e instalación de tubería polietileno de 63mm, Acueducto sector Tierra Mítica. Contingencia Rio Cauca.</t>
    </r>
  </si>
  <si>
    <r>
      <rPr>
        <b/>
        <sz val="10"/>
        <color theme="1"/>
        <rFont val="Calibri"/>
        <family val="2"/>
        <scheme val="minor"/>
      </rPr>
      <t xml:space="preserve">PK31+100. </t>
    </r>
    <r>
      <rPr>
        <sz val="10"/>
        <color theme="1"/>
        <rFont val="Calibri"/>
        <family val="2"/>
        <scheme val="minor"/>
      </rPr>
      <t>Excavación mecánica e instalación de tubería polietileno de 63mm, Acueducto sector Tierra Mítica. Contingencia Rio Cauca.</t>
    </r>
  </si>
  <si>
    <t>04/03/2021-10/03/2021</t>
  </si>
  <si>
    <t>ENVÍO OFICIO EPS4G-0293-21 RESPUESTA A LOS DERECHOS DE PETICIÓN RADICADOS EN LA INTERVENTORÍA LOS DÍAS 18, 19 Y 22 DE FEBRERO DE 2021.</t>
  </si>
  <si>
    <t xml:space="preserve">La Interventoría da respuesta a los Derechos de Petición impetrados por el señor Hugo Armando Graciano Gomez, titular del Predio MAR1_UF1_190.  </t>
  </si>
  <si>
    <t>ENVÍO OFICIO EPS4G-0296-21R ESPUESTA OFICIOS No. 02-01-20210218000469 Y 02-01-20210218000477</t>
  </si>
  <si>
    <t>La Interventoría dejó en observación la modificación de la Ficha Predial de los Predios MAR1_UF2_052 y MAR1_UF2_053.</t>
  </si>
  <si>
    <t>ENVÍO OFICIO EPS4G-0303-21 CONCEPTO DE LA INTERVENTORÍA FRENTE A LA SOLICITUD DE LA ANI SOBRE EL EL COBRO DE COSTAS PROCESALES.</t>
  </si>
  <si>
    <t>La Interventoría a solicitud de la Agencia mediante correo electrónico del 1 de marzo del 2021, genera un Concepto frente a las Costas Procesales que fallen a favor de la parte demandante (en este caso la ANI).</t>
  </si>
  <si>
    <t>ENVÍO OFICIO EPS4G-0306-21 RESPUESTA OFICIO 02-01-20210301000564 NOTIFICACIÓN SOBRE EL VENCIMIENTO DEL PLAZO PARA ACEPTACIÓN O NEGACIÓN DEL EVENTO EXIMENTE DE RESPONSABILIDAD RADICADO EL 9 DE FEBRERO DE 2021.</t>
  </si>
  <si>
    <t>La Interventoría genera respuesta al vencimiento del Plazo para aceptar o negar el presunto EER por fuerza mayor predial acontecido con el predio MAR1_UF2_177, relaciona que se debe notificar de la ocurrencia del EER tanto a la ANI como a la Interventoría, es necesario advertir , que la Interventoría no hace parte del contrato de Concesión , por tanto, en razón de lo Dicho, nos damos por enterados de los hechos y circunstancias que el Concesionario refiere se constituyen en un Evento Eximente de Responsabilidad, Razón por la cual , emitimos nuestro concepto, a la ANI MEDIANTE OFICIO eps4g-0194-21 de fecha 15/02/2021, no sin antes advertir que el mismo no es vinculante, dado que solo compete a la Agencia, como parte del contrato, manifesdtar si acepta o no el EER.</t>
  </si>
  <si>
    <t>ENVÍO OFICIO EPS4G-0305-21 RESPUESTA A COMUNICADO 02-01-20210222000500, RESPUESTA A COMUNICADO EPS4G-0026-21 REFERENTE AL DISEÑO DE DETALLE CON SECTORES MODIFICADOS.</t>
  </si>
  <si>
    <t>La Interventoría revisa la información suministrada por el Concesionario, indica y adjunta las observaciones del Especialista en Geometría Vial de la Interventoríarespecto a las modificaciones presentadas, se consideran varias observaciones desde el punto de vista Técnico -Predial.</t>
  </si>
  <si>
    <t>UF1 Y UF2</t>
  </si>
  <si>
    <t>MESA DE TRABAJO TRANSACCIÓN POR MODIFICACIÓN DE DISEÑOS MAR1</t>
  </si>
  <si>
    <t>Se realizó mesa de trabajo entre el concesionario la ANI y la Interventoría, para tratar temas acerca de Costos Prediales, Costos Técnicos y el Documento de Transacción.</t>
  </si>
  <si>
    <t>ENVÍO OFICIO EPS4G-0309-21 CONCEPTO JURIDICO FRENTE A LOS INFORMES SEMANALES NÚMERO 3 Y 4 PARA LOS PERIODOS COMPRENDIDOS ENTRE EL 23 DE FEBRERO AL 1 DE MARZO DE 2021 FRENTE AL EVENTO EXIMENTE DE RESPONSABILIDAD CON RELACIÓN AL PREDIO MAR1_UF2_177, COMUNICADOS DEL CONCESIONARIO NÚMEROS 02-01-20210301000577 Y 02-01-20210308000637.</t>
  </si>
  <si>
    <t>Se informa al Concesionario que esta Interventoría no es competente para emitir la aceptación o no de los hechos o circunstancias que al sentir del Concesionario, se constituyen en EER; ademas es necesario mencionar a la fecha, la ANI, tampoco se ha pronunciado respecto a si acepta o no la ocurrencia del EER, en consecuencia, se aclara que tampoco se ha conceptuado sobre reparación alguna por el evento notificado por el Concesionario, y por tanto los informes solo tienen efectos en el sentido de comunicar las actuaciones realizadas por éste para atenuar, disminuir y cumplir con sus obligaciones. Así las cosas, dicho informe debera presentarse si y solo si una vez sea aceptada la ocurrencia del Evento Eximente de Responsabilidad, asi como los costos de caracter realen que incurra el Concesionario, pues éstos deben contar con una parametrización clara por parte de ustedes.</t>
  </si>
  <si>
    <t>del 03-03-21 al 09-03-21</t>
  </si>
  <si>
    <t>Acompañamiento visita Corantioquia de seguimiento y control obligaciones acuerdo de sustracción Acuerdo 525.</t>
  </si>
  <si>
    <t xml:space="preserve">DEVIMAR,ÉPSILON 4G, Corantioquia </t>
  </si>
  <si>
    <t>Acompañamiento visita Corantioquia seguimiento plan de compensación asociado al Levantamiento de veda regional otorgado con Resolución 3088</t>
  </si>
  <si>
    <t xml:space="preserve">Finalización y envió informe mensual  de interventoría #65 </t>
  </si>
  <si>
    <t>Elaboración informe semanal 282 y diligenciamiento Formato R-CEC-22 "Registro fotográfico"</t>
  </si>
  <si>
    <t>Seguimiento Fichas: 
UF1y 3: PMF 01.
UF 2.1: PMF 11, PMB 04, PMF 02, PMB 01, PMB 02, PMB 07.
Operación y mantenimiento: PBSE-4.3-13.</t>
  </si>
  <si>
    <r>
      <t xml:space="preserve">1. Construcción UF 2.1-Piezómetro PZC-2
PMF 11 Manejo de aguas subterráneas: </t>
    </r>
    <r>
      <rPr>
        <sz val="11"/>
        <color theme="1"/>
        <rFont val="Calibri"/>
        <family val="2"/>
        <scheme val="minor"/>
      </rPr>
      <t>Se realizó visita conjunta con corantioquia al PZC-2 el cual queda ubicado cerca del Río Cauca, el concesionario indicó que se realizan monitoreos de calidad de agua y nivel piezómetricos.</t>
    </r>
  </si>
  <si>
    <r>
      <t xml:space="preserve">2. Construcción UF 2.1-Aljibe 88
PMF 11 Manejo de aguas subterráneas: </t>
    </r>
    <r>
      <rPr>
        <sz val="11"/>
        <color theme="1"/>
        <rFont val="Calibri"/>
        <family val="2"/>
        <scheme val="minor"/>
      </rPr>
      <t>Se realizó visita conjunta con Corantioquia al Aljibe 88, el concesionario indicó que se realizan monitoreos de calidad de agua.</t>
    </r>
  </si>
  <si>
    <r>
      <t xml:space="preserve">3. Construcción UF 2.1-Vivero el Cimarrón
PMB 04 Manejo de flora: </t>
    </r>
    <r>
      <rPr>
        <sz val="11"/>
        <color theme="1"/>
        <rFont val="Calibri"/>
        <family val="2"/>
        <scheme val="minor"/>
      </rPr>
      <t>Se realizó visita conjunta con Corantioquia al vivero el Cimarrón, el concesionario indicó que estos vivero se han realizado con la comunidad donde se les ha brindado todo el apoyo en la parte de infraestructura y de conocimiento</t>
    </r>
    <r>
      <rPr>
        <b/>
        <sz val="11"/>
        <color theme="1"/>
        <rFont val="Calibri"/>
        <family val="2"/>
        <scheme val="minor"/>
      </rPr>
      <t xml:space="preserve">. </t>
    </r>
    <r>
      <rPr>
        <sz val="11"/>
        <color theme="1"/>
        <rFont val="Calibri"/>
        <family val="2"/>
        <scheme val="minor"/>
      </rPr>
      <t xml:space="preserve">
</t>
    </r>
  </si>
  <si>
    <r>
      <rPr>
        <b/>
        <sz val="11"/>
        <color theme="1"/>
        <rFont val="Calibri"/>
        <family val="2"/>
        <scheme val="minor"/>
      </rPr>
      <t>4. Construcción UF 2.1-Vivero la Jungla
PMB 04 Manejo de flora:</t>
    </r>
    <r>
      <rPr>
        <sz val="11"/>
        <color theme="1"/>
        <rFont val="Calibri"/>
        <family val="2"/>
        <scheme val="minor"/>
      </rPr>
      <t xml:space="preserve"> Se realizó visita conjunta con Corantiquia al vivero la Jungla, el concesionario indicó que a este vivero se llevan los brinzales que son rescatados.</t>
    </r>
  </si>
  <si>
    <r>
      <t>5.Construcción UF 2.1-ZODME Luis Fernando Molina</t>
    </r>
    <r>
      <rPr>
        <sz val="11"/>
        <color theme="1"/>
        <rFont val="Calibri"/>
        <family val="2"/>
        <scheme val="minor"/>
      </rPr>
      <t xml:space="preserve">
</t>
    </r>
    <r>
      <rPr>
        <b/>
        <sz val="11"/>
        <color theme="1"/>
        <rFont val="Calibri"/>
        <family val="2"/>
        <scheme val="minor"/>
      </rPr>
      <t xml:space="preserve">PMF 02 Manejo y disposición de materiales de excavación sobrante y de demoliciones: </t>
    </r>
    <r>
      <rPr>
        <sz val="11"/>
        <color theme="1"/>
        <rFont val="Calibri"/>
        <family val="2"/>
        <scheme val="minor"/>
      </rPr>
      <t xml:space="preserve">Se continúa realizando la disposición de los escombros en la escombrera Lleno estructural de Occidente de propiedad del señor Luis Fernando Molina, la cual cuenta con concepto de viabilidad Corantioquia y permiso de Planeación Municipal de San Jerónimo, esta información fue enviada a la ANI en periodos anteriores.
El transporte y recolección de escombros y material se continúa realizando a través de volquetas tipo doble troque de 14 m3, las cuales son carpadas, antes de salir a la vía se realiza limpieza del platón, lo anterior con el propósito de mitigar la generación del material particulado. </t>
    </r>
  </si>
  <si>
    <r>
      <t xml:space="preserve">6. Construcción UF 1-PK 18+500
PMF 01 Conservación y restauración de la estabilidad en sitios sin condiciones geotécnicas especiales: </t>
    </r>
    <r>
      <rPr>
        <sz val="11"/>
        <color theme="1"/>
        <rFont val="Calibri"/>
        <family val="2"/>
        <scheme val="minor"/>
      </rPr>
      <t>Se realiza la protección del talud por medio de concreto lanzado, también se hace la instalación de malla electrosoldada, drenes y pernos.</t>
    </r>
    <r>
      <rPr>
        <b/>
        <sz val="11"/>
        <color theme="1"/>
        <rFont val="Calibri"/>
        <family val="2"/>
        <scheme val="minor"/>
      </rPr>
      <t xml:space="preserve">
</t>
    </r>
  </si>
  <si>
    <r>
      <t xml:space="preserve"> 7.Construcción UF 2.1-PK28+300
PMB 01 Manejo de fauna silvestre: </t>
    </r>
    <r>
      <rPr>
        <sz val="11"/>
        <color theme="1"/>
        <rFont val="Calibri"/>
        <family val="2"/>
        <scheme val="minor"/>
      </rPr>
      <t>Se realizó el rescate  y reubicación de Boa imperator en la quebrada la Guaracú.</t>
    </r>
  </si>
  <si>
    <r>
      <rPr>
        <b/>
        <sz val="11"/>
        <color theme="1"/>
        <rFont val="Calibri"/>
        <family val="2"/>
        <scheme val="minor"/>
      </rPr>
      <t>8. Construcción UF 2.1-PK21+200</t>
    </r>
    <r>
      <rPr>
        <sz val="11"/>
        <color theme="1"/>
        <rFont val="Calibri"/>
        <family val="2"/>
        <scheme val="minor"/>
      </rPr>
      <t xml:space="preserve">
</t>
    </r>
    <r>
      <rPr>
        <b/>
        <sz val="11"/>
        <color theme="1"/>
        <rFont val="Calibri"/>
        <family val="2"/>
        <scheme val="minor"/>
      </rPr>
      <t>PMB 02 Conservación de especies focales de fauna</t>
    </r>
    <r>
      <rPr>
        <sz val="11"/>
        <color theme="1"/>
        <rFont val="Calibri"/>
        <family val="2"/>
        <scheme val="minor"/>
      </rPr>
      <t>: Se realizó la captura y medición de dos individuos de la potencial rana cohete de Lehmann.</t>
    </r>
  </si>
  <si>
    <r>
      <t xml:space="preserve">9. Construcción UF 2.1-PK 33+700
PMB 02 Conservación de especies focales de fauna: </t>
    </r>
    <r>
      <rPr>
        <sz val="11"/>
        <color theme="1"/>
        <rFont val="Calibri"/>
        <family val="2"/>
        <scheme val="minor"/>
      </rPr>
      <t>Avistamiento de aves migratorias Dendrocygna autumnalis.</t>
    </r>
  </si>
  <si>
    <r>
      <rPr>
        <b/>
        <sz val="11"/>
        <color theme="1"/>
        <rFont val="Calibri"/>
        <family val="2"/>
        <scheme val="minor"/>
      </rPr>
      <t>10. Construcción UF 2.1-PK 33+600</t>
    </r>
    <r>
      <rPr>
        <sz val="11"/>
        <color theme="1"/>
        <rFont val="Calibri"/>
        <family val="2"/>
        <scheme val="minor"/>
      </rPr>
      <t xml:space="preserve">
</t>
    </r>
    <r>
      <rPr>
        <b/>
        <sz val="11"/>
        <color theme="1"/>
        <rFont val="Calibri"/>
        <family val="2"/>
        <scheme val="minor"/>
      </rPr>
      <t xml:space="preserve">PMB 02 Conservación de especies focales de fauna: </t>
    </r>
    <r>
      <rPr>
        <sz val="11"/>
        <color theme="1"/>
        <rFont val="Calibri"/>
        <family val="2"/>
        <scheme val="minor"/>
      </rPr>
      <t>Observación de individuo de Halcon Gampsonix swainsonii.</t>
    </r>
  </si>
  <si>
    <r>
      <t xml:space="preserve">11. Construcción UF 2.1-Vereda Loma Hermosa 
PMB 02 Conservación de especies focales de fauna: </t>
    </r>
    <r>
      <rPr>
        <sz val="11"/>
        <rFont val="Calibri"/>
        <family val="2"/>
        <scheme val="minor"/>
      </rPr>
      <t>Observación de individuo de especie focal Hyloxalus cf lehmanii.</t>
    </r>
  </si>
  <si>
    <r>
      <t xml:space="preserve">12. Construcción UF 2.1-PK 21+200
PMB 07 Programa de manejo ambiental para la protección y conservación de hábitats y ecosistemas sensibles: </t>
    </r>
    <r>
      <rPr>
        <sz val="11"/>
        <color theme="1"/>
        <rFont val="Calibri"/>
        <family val="2"/>
        <scheme val="minor"/>
      </rPr>
      <t>Identificación de rastros de de mamíferos, monitoreo de especies amenazadas.</t>
    </r>
  </si>
  <si>
    <r>
      <t xml:space="preserve">13. Operación y mantenimiento UF 1-PK17+500
PBSE-4.3-13  Protección de Fauna: </t>
    </r>
    <r>
      <rPr>
        <sz val="11"/>
        <color theme="1"/>
        <rFont val="Calibri"/>
        <family val="2"/>
        <scheme val="minor"/>
      </rPr>
      <t xml:space="preserve">Atropellamiento vehicular de Didelphis marsupialis. </t>
    </r>
  </si>
  <si>
    <r>
      <t>14. Operación y mantenimiento UF 1-PK 11+900
PBSE-4.3-13  Protección de Fauna:</t>
    </r>
    <r>
      <rPr>
        <sz val="11"/>
        <color theme="1"/>
        <rFont val="Calibri"/>
        <family val="2"/>
        <scheme val="minor"/>
      </rPr>
      <t>Atropellamiento de Turdus sp.</t>
    </r>
  </si>
  <si>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t>
    </r>
    <r>
      <rPr>
        <b/>
        <sz val="11"/>
        <color theme="1"/>
        <rFont val="Arial"/>
        <family val="2"/>
      </rPr>
      <t xml:space="preserve">
 RECOMENDACIONES
</t>
    </r>
    <r>
      <rPr>
        <sz val="11"/>
        <color theme="1"/>
        <rFont val="Arial"/>
        <family val="2"/>
      </rPr>
      <t>•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Las actividasdes resaltadas en rojo, son las que se realizaron esta semana en los puentes que están activos.</t>
    </r>
  </si>
  <si>
    <t>Cumplió aporte del mes de Octubre 2020 ajuste ipc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</si>
</sst>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12"/>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96">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6"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6"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6"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8"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169" fontId="6" fillId="18" borderId="1" xfId="0" applyNumberFormat="1" applyFont="1" applyFill="1" applyBorder="1" applyAlignment="1">
      <alignment horizontal="right" wrapText="1"/>
    </xf>
    <xf numFmtId="169" fontId="23" fillId="18" borderId="1" xfId="0" applyNumberFormat="1" applyFont="1" applyFill="1" applyBorder="1" applyAlignment="1">
      <alignment horizontal="right" vertical="center" wrapText="1"/>
    </xf>
    <xf numFmtId="38" fontId="6" fillId="18" borderId="1" xfId="2" applyNumberFormat="1" applyFont="1" applyFill="1" applyBorder="1" applyAlignment="1">
      <alignment horizontal="center" vertical="center" wrapText="1"/>
    </xf>
    <xf numFmtId="0" fontId="23" fillId="18" borderId="1" xfId="0" applyFont="1" applyFill="1" applyBorder="1" applyAlignment="1">
      <alignment horizontal="center" vertical="center" wrapText="1"/>
    </xf>
    <xf numFmtId="0" fontId="6" fillId="18" borderId="1" xfId="2" applyFont="1" applyFill="1" applyBorder="1" applyAlignment="1">
      <alignment horizontal="center"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49" fontId="62" fillId="0" borderId="1" xfId="12" applyNumberFormat="1" applyFont="1" applyBorder="1" applyAlignment="1">
      <alignment horizontal="center" vertical="center" shrinkToFi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21" fillId="0" borderId="1" xfId="12" applyFont="1" applyBorder="1" applyAlignment="1">
      <alignment horizontal="center" vertical="center"/>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23" fillId="18" borderId="1" xfId="0" applyNumberFormat="1" applyFont="1" applyFill="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6" fillId="0" borderId="6" xfId="0" applyFont="1" applyBorder="1" applyAlignment="1">
      <alignment horizontal="center" vertic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6" fillId="0" borderId="1" xfId="2" applyFont="1" applyBorder="1" applyAlignment="1">
      <alignment horizontal="center" vertical="center" wrapText="1"/>
    </xf>
    <xf numFmtId="0" fontId="4" fillId="0" borderId="12" xfId="0" applyFont="1" applyBorder="1" applyAlignment="1">
      <alignment horizontal="left" vertical="center" wrapText="1"/>
    </xf>
    <xf numFmtId="0" fontId="6" fillId="0" borderId="12" xfId="2" applyFont="1" applyBorder="1" applyAlignment="1">
      <alignment horizontal="left" vertical="center" wrapText="1"/>
    </xf>
    <xf numFmtId="0" fontId="6" fillId="0" borderId="12"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14" fontId="6" fillId="6" borderId="1" xfId="0" applyNumberFormat="1"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7"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center" vertical="center" wrapText="1"/>
    </xf>
    <xf numFmtId="0" fontId="6" fillId="0" borderId="4" xfId="2"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3" xfId="2"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0" borderId="1" xfId="2" applyFont="1" applyBorder="1" applyAlignment="1">
      <alignment horizontal="left" vertical="center" wrapText="1"/>
    </xf>
    <xf numFmtId="0" fontId="6" fillId="0" borderId="1" xfId="2" applyFont="1" applyBorder="1" applyAlignment="1">
      <alignment horizontal="center" vertical="center" wrapText="1"/>
    </xf>
    <xf numFmtId="0" fontId="6" fillId="0" borderId="3" xfId="2" applyFont="1" applyBorder="1" applyAlignment="1">
      <alignment horizontal="center" vertical="center"/>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4" fillId="6" borderId="1" xfId="0" applyNumberFormat="1" applyFont="1" applyFill="1" applyBorder="1" applyAlignment="1">
      <alignment horizontal="justify"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6" fillId="0" borderId="1" xfId="0" applyNumberFormat="1" applyFont="1" applyFill="1" applyBorder="1" applyAlignment="1">
      <alignment vertical="center" wrapText="1"/>
    </xf>
    <xf numFmtId="49" fontId="6" fillId="6" borderId="1" xfId="0" applyNumberFormat="1" applyFont="1" applyFill="1" applyBorder="1" applyAlignment="1">
      <alignment horizontal="center" vertical="center" wrapText="1"/>
    </xf>
    <xf numFmtId="10" fontId="6" fillId="22" borderId="1" xfId="1"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4" fillId="6" borderId="1" xfId="0" applyNumberFormat="1" applyFont="1" applyFill="1" applyBorder="1" applyAlignment="1">
      <alignment horizontal="left"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9"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38" fontId="4" fillId="6" borderId="1" xfId="0" applyNumberFormat="1" applyFont="1" applyFill="1" applyBorder="1" applyAlignment="1">
      <alignment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5" fillId="0" borderId="1" xfId="0"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42" fillId="0" borderId="2" xfId="2"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6" fillId="0" borderId="1" xfId="0" applyFont="1" applyBorder="1" applyAlignment="1">
      <alignment horizontal="lef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0" fontId="6" fillId="0" borderId="1" xfId="1" applyNumberFormat="1" applyFont="1" applyBorder="1" applyAlignment="1">
      <alignment horizontal="center" vertical="center" wrapText="1"/>
    </xf>
    <xf numFmtId="38" fontId="6" fillId="6" borderId="1"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0" fontId="4"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4"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0" fontId="7" fillId="2" borderId="1" xfId="0" applyFont="1" applyFill="1" applyBorder="1" applyAlignment="1">
      <alignment horizontal="left" vertical="center" wrapText="1"/>
    </xf>
    <xf numFmtId="38" fontId="7" fillId="3" borderId="3"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38" fontId="4" fillId="0" borderId="11" xfId="0" applyNumberFormat="1" applyFont="1" applyFill="1" applyBorder="1" applyAlignment="1">
      <alignment horizontal="left"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166" fontId="4"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7" fillId="0" borderId="3"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3" fillId="0" borderId="0" xfId="0" applyFont="1" applyAlignment="1">
      <alignment horizontal="center" wrapText="1"/>
    </xf>
    <xf numFmtId="15" fontId="6" fillId="0" borderId="1" xfId="0" applyNumberFormat="1" applyFont="1" applyBorder="1" applyAlignment="1">
      <alignment horizontal="center" vertical="center" wrapText="1"/>
    </xf>
    <xf numFmtId="0" fontId="7" fillId="0" borderId="1" xfId="2" applyFont="1" applyBorder="1" applyAlignment="1">
      <alignment horizontal="center" vertical="center"/>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6" fillId="0" borderId="3"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6" fillId="6" borderId="3"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9" fontId="7" fillId="0" borderId="1" xfId="1" applyFont="1" applyBorder="1" applyAlignment="1">
      <alignment horizontal="center" vertical="center" wrapText="1"/>
    </xf>
    <xf numFmtId="0" fontId="7" fillId="3" borderId="6"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0" fontId="7" fillId="0" borderId="1" xfId="2" applyFont="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2" fontId="7" fillId="4" borderId="1" xfId="0" applyNumberFormat="1" applyFont="1" applyFill="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168" fontId="6" fillId="6" borderId="1" xfId="3" applyNumberFormat="1" applyFont="1" applyFill="1" applyBorder="1" applyAlignment="1">
      <alignment horizontal="center" vertical="center"/>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7" fillId="0" borderId="3"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4" fillId="0" borderId="1" xfId="0" applyNumberFormat="1" applyFont="1" applyFill="1" applyBorder="1" applyAlignment="1">
      <alignment horizontal="left"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7"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7"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6"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7"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6" fillId="0" borderId="57" xfId="15" applyFont="1" applyBorder="1" applyAlignment="1">
      <alignment horizontal="center" vertical="center"/>
    </xf>
    <xf numFmtId="0" fontId="66"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53" fillId="8" borderId="5" xfId="17" applyFont="1" applyFill="1" applyBorder="1" applyAlignment="1">
      <alignment horizontal="center" vertical="center" wrapText="1"/>
    </xf>
    <xf numFmtId="0" fontId="53" fillId="8" borderId="6" xfId="17" applyFont="1" applyFill="1" applyBorder="1" applyAlignment="1">
      <alignment horizontal="center" vertical="center" wrapText="1"/>
    </xf>
    <xf numFmtId="0" fontId="53" fillId="8" borderId="7" xfId="17" applyFont="1" applyFill="1" applyBorder="1" applyAlignment="1">
      <alignment horizontal="center" vertical="center" wrapText="1"/>
    </xf>
    <xf numFmtId="0" fontId="53" fillId="8" borderId="8" xfId="17" applyFont="1" applyFill="1" applyBorder="1" applyAlignment="1">
      <alignment horizontal="center" vertical="center" wrapText="1"/>
    </xf>
    <xf numFmtId="0" fontId="53" fillId="8" borderId="9" xfId="17" applyFont="1" applyFill="1" applyBorder="1" applyAlignment="1">
      <alignment horizontal="center" vertical="center" wrapText="1"/>
    </xf>
    <xf numFmtId="0" fontId="53" fillId="8" borderId="10" xfId="17" applyFont="1" applyFill="1" applyBorder="1" applyAlignment="1">
      <alignment horizontal="center" vertical="center" wrapText="1"/>
    </xf>
    <xf numFmtId="0" fontId="53" fillId="8" borderId="13" xfId="17" applyFont="1" applyFill="1" applyBorder="1" applyAlignment="1">
      <alignment horizontal="center" vertical="center" wrapText="1"/>
    </xf>
    <xf numFmtId="0" fontId="53" fillId="8" borderId="0" xfId="17" applyFont="1" applyFill="1" applyAlignment="1">
      <alignment horizontal="center" vertical="center" wrapText="1"/>
    </xf>
    <xf numFmtId="0" fontId="53" fillId="8" borderId="14" xfId="17"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44" fillId="8" borderId="17" xfId="12" applyFont="1" applyFill="1" applyBorder="1" applyAlignment="1">
      <alignment horizontal="center" vertical="center" wrapText="1"/>
    </xf>
    <xf numFmtId="0" fontId="44" fillId="8" borderId="15" xfId="12" applyFont="1" applyFill="1" applyBorder="1" applyAlignment="1">
      <alignment horizontal="center" vertical="center" wrapText="1"/>
    </xf>
    <xf numFmtId="0" fontId="44" fillId="8" borderId="22" xfId="12" applyFont="1" applyFill="1" applyBorder="1" applyAlignment="1">
      <alignment horizontal="center" vertical="center" wrapText="1"/>
    </xf>
    <xf numFmtId="0" fontId="44" fillId="8" borderId="23"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44" fillId="8" borderId="16" xfId="12" applyFont="1" applyFill="1" applyBorder="1" applyAlignment="1">
      <alignment horizontal="center" vertical="center" wrapText="1"/>
    </xf>
    <xf numFmtId="0" fontId="44" fillId="8" borderId="24" xfId="12" applyFont="1" applyFill="1" applyBorder="1" applyAlignment="1">
      <alignment horizontal="center" vertical="center" wrapText="1"/>
    </xf>
    <xf numFmtId="0" fontId="53" fillId="8" borderId="17" xfId="17" applyFont="1" applyFill="1" applyBorder="1" applyAlignment="1">
      <alignment horizontal="center" vertical="center" wrapText="1"/>
    </xf>
    <xf numFmtId="0" fontId="53" fillId="8" borderId="15" xfId="17" applyFont="1" applyFill="1" applyBorder="1" applyAlignment="1">
      <alignment horizontal="center" vertical="center" wrapText="1"/>
    </xf>
    <xf numFmtId="0" fontId="53" fillId="8" borderId="22" xfId="17" applyFont="1" applyFill="1" applyBorder="1" applyAlignment="1">
      <alignment horizontal="center" vertical="center" wrapText="1"/>
    </xf>
    <xf numFmtId="0" fontId="53" fillId="8" borderId="23" xfId="17"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53" fillId="20" borderId="17" xfId="12" applyFont="1" applyFill="1" applyBorder="1" applyAlignment="1">
      <alignment horizontal="center" vertical="center" wrapText="1"/>
    </xf>
    <xf numFmtId="0" fontId="53" fillId="20" borderId="15" xfId="12" applyFont="1" applyFill="1" applyBorder="1" applyAlignment="1">
      <alignment horizontal="center" vertical="center" wrapText="1"/>
    </xf>
    <xf numFmtId="0" fontId="53" fillId="20" borderId="16" xfId="12" applyFont="1" applyFill="1" applyBorder="1" applyAlignment="1">
      <alignment horizontal="center" vertical="center" wrapText="1"/>
    </xf>
    <xf numFmtId="0" fontId="53" fillId="20" borderId="22" xfId="12" applyFont="1" applyFill="1" applyBorder="1" applyAlignment="1">
      <alignment horizontal="center" vertical="center" wrapText="1"/>
    </xf>
    <xf numFmtId="0" fontId="53" fillId="20" borderId="23" xfId="12" applyFont="1" applyFill="1" applyBorder="1" applyAlignment="1">
      <alignment horizontal="center" vertical="center" wrapText="1"/>
    </xf>
    <xf numFmtId="0" fontId="53" fillId="20" borderId="24" xfId="12" applyFont="1" applyFill="1" applyBorder="1" applyAlignment="1">
      <alignment horizontal="center" vertical="center" wrapText="1"/>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2" fillId="21" borderId="41" xfId="12" applyFont="1" applyFill="1" applyBorder="1" applyAlignment="1">
      <alignment horizontal="center" vertical="center" wrapText="1"/>
    </xf>
    <xf numFmtId="0" fontId="0" fillId="21" borderId="36" xfId="12" applyFont="1" applyFill="1" applyBorder="1" applyAlignment="1">
      <alignment horizontal="center" vertical="center" wrapText="1"/>
    </xf>
    <xf numFmtId="0" fontId="0"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164" fontId="3" fillId="0" borderId="0" xfId="11" applyFont="1" applyAlignment="1">
      <alignment horizontal="center" vertical="center"/>
    </xf>
    <xf numFmtId="0" fontId="3" fillId="0" borderId="4" xfId="0" applyFont="1" applyBorder="1" applyAlignment="1">
      <alignment wrapText="1"/>
    </xf>
    <xf numFmtId="177" fontId="3" fillId="0" borderId="4" xfId="0" applyNumberFormat="1" applyFont="1" applyBorder="1" applyAlignment="1">
      <alignment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(Formato!$F$245:$G$245,Formato!$H$245:$I$245)</c:f>
              <c:strCache>
                <c:ptCount val="3"/>
                <c:pt idx="0">
                  <c:v>Programado</c:v>
                </c:pt>
                <c:pt idx="2">
                  <c:v>Ejecutado</c:v>
                </c:pt>
              </c:strCache>
            </c:strRef>
          </c:cat>
          <c:val>
            <c:numRef>
              <c:f>(Formato!$F$246:$G$246,Formato!$H$246:$I$246)</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07551648"/>
        <c:axId val="1414940096"/>
      </c:barChart>
      <c:catAx>
        <c:axId val="11075516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40096"/>
        <c:crosses val="autoZero"/>
        <c:auto val="0"/>
        <c:lblAlgn val="ctr"/>
        <c:lblOffset val="100"/>
        <c:tickMarkSkip val="1"/>
        <c:noMultiLvlLbl val="0"/>
      </c:catAx>
      <c:valAx>
        <c:axId val="1414940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07551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(Formato!$E$159:$F$159,Formato!$G$159:$H$159)</c:f>
              <c:strCache>
                <c:ptCount val="3"/>
                <c:pt idx="0">
                  <c:v>Programado</c:v>
                </c:pt>
                <c:pt idx="2">
                  <c:v>Ejecutado</c:v>
                </c:pt>
              </c:strCache>
            </c:strRef>
          </c:cat>
          <c:val>
            <c:numRef>
              <c:f>(Formato!$E$160:$F$160,Formato!$G$160:$H$160)</c:f>
              <c:numCache>
                <c:formatCode>0.00%</c:formatCode>
                <c:ptCount val="4"/>
                <c:pt idx="0">
                  <c:v>0.72850000000000004</c:v>
                </c:pt>
                <c:pt idx="2">
                  <c:v>0.85840000000000005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14937920"/>
        <c:axId val="1414934656"/>
      </c:barChart>
      <c:catAx>
        <c:axId val="1414937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4656"/>
        <c:crosses val="autoZero"/>
        <c:auto val="0"/>
        <c:lblAlgn val="ctr"/>
        <c:lblOffset val="100"/>
        <c:tickMarkSkip val="1"/>
        <c:noMultiLvlLbl val="0"/>
      </c:catAx>
      <c:valAx>
        <c:axId val="14149346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7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(Formato!$F$202:$G$202,Formato!$H$202:$I$202)</c:f>
              <c:strCache>
                <c:ptCount val="3"/>
                <c:pt idx="0">
                  <c:v>Programado</c:v>
                </c:pt>
                <c:pt idx="2">
                  <c:v>Ejecutado</c:v>
                </c:pt>
              </c:strCache>
            </c:strRef>
          </c:cat>
          <c:val>
            <c:numRef>
              <c:f>(Formato!$F$203:$G$203,Formato!$H$203:$I$203)</c:f>
              <c:numCache>
                <c:formatCode>0.00%</c:formatCode>
                <c:ptCount val="4"/>
                <c:pt idx="0">
                  <c:v>0.55110000000000003</c:v>
                </c:pt>
                <c:pt idx="2">
                  <c:v>0.69499999999999995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14935200"/>
        <c:axId val="1414937376"/>
      </c:barChart>
      <c:catAx>
        <c:axId val="14149352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7376"/>
        <c:crosses val="autoZero"/>
        <c:auto val="0"/>
        <c:lblAlgn val="ctr"/>
        <c:lblOffset val="100"/>
        <c:tickMarkSkip val="1"/>
        <c:noMultiLvlLbl val="0"/>
      </c:catAx>
      <c:valAx>
        <c:axId val="141493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5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(Formato!$E$260:$F$260,Formato!$G$260:$H$260)</c:f>
              <c:strCache>
                <c:ptCount val="3"/>
                <c:pt idx="0">
                  <c:v>Programado</c:v>
                </c:pt>
                <c:pt idx="2">
                  <c:v>Ejecutado</c:v>
                </c:pt>
              </c:strCache>
            </c:strRef>
          </c:cat>
          <c:val>
            <c:numRef>
              <c:f>(Formato!$E$261:$F$261,Formato!$G$261:$H$261)</c:f>
              <c:numCache>
                <c:formatCode>0.00%</c:formatCode>
                <c:ptCount val="4"/>
                <c:pt idx="0">
                  <c:v>0.79489999999999994</c:v>
                </c:pt>
                <c:pt idx="2">
                  <c:v>0.86309999999999998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14929760"/>
        <c:axId val="1414927040"/>
      </c:barChart>
      <c:catAx>
        <c:axId val="1414929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27040"/>
        <c:crosses val="autoZero"/>
        <c:auto val="0"/>
        <c:lblAlgn val="ctr"/>
        <c:lblOffset val="100"/>
        <c:tickMarkSkip val="1"/>
        <c:noMultiLvlLbl val="0"/>
      </c:catAx>
      <c:valAx>
        <c:axId val="1414927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(Formato!$F$280:$G$280,Formato!$H$280:$I$280)</c:f>
              <c:strCache>
                <c:ptCount val="3"/>
                <c:pt idx="0">
                  <c:v>Programado</c:v>
                </c:pt>
                <c:pt idx="2">
                  <c:v>Ejecutado</c:v>
                </c:pt>
              </c:strCache>
            </c:strRef>
          </c:cat>
          <c:val>
            <c:numRef>
              <c:f>(Formato!$F$281:$G$281,Formato!$H$295:$I$295)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14928672"/>
        <c:axId val="1414938464"/>
      </c:barChart>
      <c:catAx>
        <c:axId val="14149286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8464"/>
        <c:crosses val="autoZero"/>
        <c:auto val="0"/>
        <c:lblAlgn val="ctr"/>
        <c:lblOffset val="100"/>
        <c:tickMarkSkip val="1"/>
        <c:noMultiLvlLbl val="0"/>
      </c:catAx>
      <c:valAx>
        <c:axId val="1414938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Formato!$B$147:$D$152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Formato!$H$147:$H$152</c:f>
              <c:numCache>
                <c:formatCode>0.00%</c:formatCode>
                <c:ptCount val="6"/>
                <c:pt idx="0">
                  <c:v>0.85840000000000005</c:v>
                </c:pt>
                <c:pt idx="1">
                  <c:v>0.69499999999999995</c:v>
                </c:pt>
                <c:pt idx="2" formatCode="0%">
                  <c:v>1</c:v>
                </c:pt>
                <c:pt idx="3">
                  <c:v>0.86309999999999998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14935744"/>
        <c:axId val="1414929216"/>
      </c:barChart>
      <c:catAx>
        <c:axId val="14149357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216"/>
        <c:crosses val="autoZero"/>
        <c:auto val="1"/>
        <c:lblAlgn val="ctr"/>
        <c:lblOffset val="100"/>
        <c:noMultiLvlLbl val="0"/>
      </c:catAx>
      <c:valAx>
        <c:axId val="141492921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eg"/><Relationship Id="rId3" Type="http://schemas.openxmlformats.org/officeDocument/2006/relationships/image" Target="../media/image17.jpeg"/><Relationship Id="rId7" Type="http://schemas.openxmlformats.org/officeDocument/2006/relationships/image" Target="../media/image21.jpeg"/><Relationship Id="rId12" Type="http://schemas.openxmlformats.org/officeDocument/2006/relationships/image" Target="../media/image26.jpe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jpeg"/><Relationship Id="rId11" Type="http://schemas.openxmlformats.org/officeDocument/2006/relationships/image" Target="../media/image25.jpeg"/><Relationship Id="rId5" Type="http://schemas.openxmlformats.org/officeDocument/2006/relationships/image" Target="../media/image19.jpe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2.jpeg"/><Relationship Id="rId13" Type="http://schemas.openxmlformats.org/officeDocument/2006/relationships/image" Target="../media/image37.jpeg"/><Relationship Id="rId3" Type="http://schemas.openxmlformats.org/officeDocument/2006/relationships/image" Target="../media/image27.jpeg"/><Relationship Id="rId7" Type="http://schemas.openxmlformats.org/officeDocument/2006/relationships/image" Target="../media/image31.jpeg"/><Relationship Id="rId12" Type="http://schemas.openxmlformats.org/officeDocument/2006/relationships/image" Target="../media/image3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0.jpeg"/><Relationship Id="rId11" Type="http://schemas.openxmlformats.org/officeDocument/2006/relationships/image" Target="../media/image35.jpeg"/><Relationship Id="rId5" Type="http://schemas.openxmlformats.org/officeDocument/2006/relationships/image" Target="../media/image29.jpeg"/><Relationship Id="rId10" Type="http://schemas.openxmlformats.org/officeDocument/2006/relationships/image" Target="../media/image34.jpeg"/><Relationship Id="rId4" Type="http://schemas.openxmlformats.org/officeDocument/2006/relationships/image" Target="../media/image28.jpeg"/><Relationship Id="rId9" Type="http://schemas.openxmlformats.org/officeDocument/2006/relationships/image" Target="../media/image33.jpeg"/><Relationship Id="rId14" Type="http://schemas.openxmlformats.org/officeDocument/2006/relationships/image" Target="../media/image3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21" Type="http://schemas.openxmlformats.org/officeDocument/2006/relationships/image" Target="../media/image57.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5" Type="http://schemas.openxmlformats.org/officeDocument/2006/relationships/image" Target="../media/image61.jpeg"/><Relationship Id="rId2" Type="http://schemas.openxmlformats.org/officeDocument/2006/relationships/image" Target="../media/image4.pn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6.jpeg"/><Relationship Id="rId6" Type="http://schemas.openxmlformats.org/officeDocument/2006/relationships/image" Target="../media/image42.jpeg"/><Relationship Id="rId11" Type="http://schemas.openxmlformats.org/officeDocument/2006/relationships/image" Target="../media/image47.jpeg"/><Relationship Id="rId24" Type="http://schemas.openxmlformats.org/officeDocument/2006/relationships/image" Target="../media/image60.jpeg"/><Relationship Id="rId5" Type="http://schemas.openxmlformats.org/officeDocument/2006/relationships/image" Target="../media/image41.jpeg"/><Relationship Id="rId15" Type="http://schemas.openxmlformats.org/officeDocument/2006/relationships/image" Target="../media/image51.jpeg"/><Relationship Id="rId23" Type="http://schemas.openxmlformats.org/officeDocument/2006/relationships/image" Target="../media/image59.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 Id="rId22"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2.jpeg"/><Relationship Id="rId18" Type="http://schemas.openxmlformats.org/officeDocument/2006/relationships/image" Target="../media/image77.jpeg"/><Relationship Id="rId26" Type="http://schemas.openxmlformats.org/officeDocument/2006/relationships/image" Target="../media/image85.jpeg"/><Relationship Id="rId39" Type="http://schemas.openxmlformats.org/officeDocument/2006/relationships/image" Target="../media/image98.jpeg"/><Relationship Id="rId3" Type="http://schemas.openxmlformats.org/officeDocument/2006/relationships/image" Target="../media/image62.jpeg"/><Relationship Id="rId21" Type="http://schemas.openxmlformats.org/officeDocument/2006/relationships/image" Target="../media/image80.jpeg"/><Relationship Id="rId34" Type="http://schemas.openxmlformats.org/officeDocument/2006/relationships/image" Target="../media/image93.jpeg"/><Relationship Id="rId42" Type="http://schemas.openxmlformats.org/officeDocument/2006/relationships/image" Target="../media/image101.jpeg"/><Relationship Id="rId47" Type="http://schemas.openxmlformats.org/officeDocument/2006/relationships/image" Target="../media/image106.jpeg"/><Relationship Id="rId50" Type="http://schemas.openxmlformats.org/officeDocument/2006/relationships/image" Target="../media/image109.jpeg"/><Relationship Id="rId7" Type="http://schemas.openxmlformats.org/officeDocument/2006/relationships/image" Target="../media/image66.jpeg"/><Relationship Id="rId12" Type="http://schemas.openxmlformats.org/officeDocument/2006/relationships/image" Target="../media/image71.jpeg"/><Relationship Id="rId17" Type="http://schemas.openxmlformats.org/officeDocument/2006/relationships/image" Target="../media/image76.jpeg"/><Relationship Id="rId25" Type="http://schemas.openxmlformats.org/officeDocument/2006/relationships/image" Target="../media/image84.jpeg"/><Relationship Id="rId33" Type="http://schemas.openxmlformats.org/officeDocument/2006/relationships/image" Target="../media/image92.jpeg"/><Relationship Id="rId38" Type="http://schemas.openxmlformats.org/officeDocument/2006/relationships/image" Target="../media/image97.jpeg"/><Relationship Id="rId46" Type="http://schemas.openxmlformats.org/officeDocument/2006/relationships/image" Target="../media/image105.jpeg"/><Relationship Id="rId2" Type="http://schemas.openxmlformats.org/officeDocument/2006/relationships/image" Target="../media/image4.png"/><Relationship Id="rId16" Type="http://schemas.openxmlformats.org/officeDocument/2006/relationships/image" Target="../media/image75.jpeg"/><Relationship Id="rId20" Type="http://schemas.openxmlformats.org/officeDocument/2006/relationships/image" Target="../media/image79.jpeg"/><Relationship Id="rId29" Type="http://schemas.openxmlformats.org/officeDocument/2006/relationships/image" Target="../media/image88.jpeg"/><Relationship Id="rId41" Type="http://schemas.openxmlformats.org/officeDocument/2006/relationships/image" Target="../media/image100.jpeg"/><Relationship Id="rId1" Type="http://schemas.openxmlformats.org/officeDocument/2006/relationships/image" Target="../media/image6.jpeg"/><Relationship Id="rId6" Type="http://schemas.openxmlformats.org/officeDocument/2006/relationships/image" Target="../media/image65.jpeg"/><Relationship Id="rId11" Type="http://schemas.openxmlformats.org/officeDocument/2006/relationships/image" Target="../media/image70.jpeg"/><Relationship Id="rId24" Type="http://schemas.openxmlformats.org/officeDocument/2006/relationships/image" Target="../media/image83.jpeg"/><Relationship Id="rId32" Type="http://schemas.openxmlformats.org/officeDocument/2006/relationships/image" Target="../media/image91.jpeg"/><Relationship Id="rId37" Type="http://schemas.openxmlformats.org/officeDocument/2006/relationships/image" Target="../media/image96.jpeg"/><Relationship Id="rId40" Type="http://schemas.openxmlformats.org/officeDocument/2006/relationships/image" Target="../media/image99.jpeg"/><Relationship Id="rId45" Type="http://schemas.openxmlformats.org/officeDocument/2006/relationships/image" Target="../media/image104.jpeg"/><Relationship Id="rId5" Type="http://schemas.openxmlformats.org/officeDocument/2006/relationships/image" Target="../media/image64.jpeg"/><Relationship Id="rId15" Type="http://schemas.openxmlformats.org/officeDocument/2006/relationships/image" Target="../media/image74.jpeg"/><Relationship Id="rId23" Type="http://schemas.openxmlformats.org/officeDocument/2006/relationships/image" Target="../media/image82.jpeg"/><Relationship Id="rId28" Type="http://schemas.openxmlformats.org/officeDocument/2006/relationships/image" Target="../media/image87.jpeg"/><Relationship Id="rId36" Type="http://schemas.openxmlformats.org/officeDocument/2006/relationships/image" Target="../media/image95.jpeg"/><Relationship Id="rId49" Type="http://schemas.openxmlformats.org/officeDocument/2006/relationships/image" Target="../media/image108.jpeg"/><Relationship Id="rId10" Type="http://schemas.openxmlformats.org/officeDocument/2006/relationships/image" Target="../media/image69.jpeg"/><Relationship Id="rId19" Type="http://schemas.openxmlformats.org/officeDocument/2006/relationships/image" Target="../media/image78.jpeg"/><Relationship Id="rId31" Type="http://schemas.openxmlformats.org/officeDocument/2006/relationships/image" Target="../media/image90.jpeg"/><Relationship Id="rId44" Type="http://schemas.openxmlformats.org/officeDocument/2006/relationships/image" Target="../media/image103.jpeg"/><Relationship Id="rId4" Type="http://schemas.openxmlformats.org/officeDocument/2006/relationships/image" Target="../media/image63.jpeg"/><Relationship Id="rId9" Type="http://schemas.openxmlformats.org/officeDocument/2006/relationships/image" Target="../media/image68.jpeg"/><Relationship Id="rId14" Type="http://schemas.openxmlformats.org/officeDocument/2006/relationships/image" Target="../media/image73.jpeg"/><Relationship Id="rId22" Type="http://schemas.openxmlformats.org/officeDocument/2006/relationships/image" Target="../media/image81.jpeg"/><Relationship Id="rId27" Type="http://schemas.openxmlformats.org/officeDocument/2006/relationships/image" Target="../media/image86.jpeg"/><Relationship Id="rId30" Type="http://schemas.openxmlformats.org/officeDocument/2006/relationships/image" Target="../media/image89.jpeg"/><Relationship Id="rId35" Type="http://schemas.openxmlformats.org/officeDocument/2006/relationships/image" Target="../media/image94.jpeg"/><Relationship Id="rId43" Type="http://schemas.openxmlformats.org/officeDocument/2006/relationships/image" Target="../media/image102.jpeg"/><Relationship Id="rId48" Type="http://schemas.openxmlformats.org/officeDocument/2006/relationships/image" Target="../media/image107.jpeg"/><Relationship Id="rId8" Type="http://schemas.openxmlformats.org/officeDocument/2006/relationships/image" Target="../media/image6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6.jpeg"/><Relationship Id="rId13" Type="http://schemas.openxmlformats.org/officeDocument/2006/relationships/image" Target="../media/image121.jpeg"/><Relationship Id="rId3" Type="http://schemas.openxmlformats.org/officeDocument/2006/relationships/image" Target="../media/image111.png"/><Relationship Id="rId7" Type="http://schemas.openxmlformats.org/officeDocument/2006/relationships/image" Target="../media/image115.jpeg"/><Relationship Id="rId12" Type="http://schemas.openxmlformats.org/officeDocument/2006/relationships/image" Target="../media/image120.jpeg"/><Relationship Id="rId2" Type="http://schemas.openxmlformats.org/officeDocument/2006/relationships/image" Target="../media/image110.png"/><Relationship Id="rId1" Type="http://schemas.openxmlformats.org/officeDocument/2006/relationships/image" Target="../media/image6.jpeg"/><Relationship Id="rId6" Type="http://schemas.openxmlformats.org/officeDocument/2006/relationships/image" Target="../media/image114.jpeg"/><Relationship Id="rId11" Type="http://schemas.openxmlformats.org/officeDocument/2006/relationships/image" Target="../media/image119.jpeg"/><Relationship Id="rId5" Type="http://schemas.openxmlformats.org/officeDocument/2006/relationships/image" Target="../media/image113.jpeg"/><Relationship Id="rId10" Type="http://schemas.openxmlformats.org/officeDocument/2006/relationships/image" Target="../media/image118.jpeg"/><Relationship Id="rId4" Type="http://schemas.openxmlformats.org/officeDocument/2006/relationships/image" Target="../media/image112.jpeg"/><Relationship Id="rId9" Type="http://schemas.openxmlformats.org/officeDocument/2006/relationships/image" Target="../media/image117.jpeg"/><Relationship Id="rId14" Type="http://schemas.openxmlformats.org/officeDocument/2006/relationships/image" Target="../media/image12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9.jpeg"/><Relationship Id="rId13" Type="http://schemas.openxmlformats.org/officeDocument/2006/relationships/image" Target="../media/image134.jpeg"/><Relationship Id="rId18" Type="http://schemas.openxmlformats.org/officeDocument/2006/relationships/image" Target="../media/image139.jpeg"/><Relationship Id="rId3" Type="http://schemas.openxmlformats.org/officeDocument/2006/relationships/image" Target="../media/image124.jpeg"/><Relationship Id="rId21" Type="http://schemas.openxmlformats.org/officeDocument/2006/relationships/image" Target="../media/image142.jpeg"/><Relationship Id="rId7" Type="http://schemas.openxmlformats.org/officeDocument/2006/relationships/image" Target="../media/image128.jpeg"/><Relationship Id="rId12" Type="http://schemas.openxmlformats.org/officeDocument/2006/relationships/image" Target="../media/image133.jpeg"/><Relationship Id="rId17" Type="http://schemas.openxmlformats.org/officeDocument/2006/relationships/image" Target="../media/image138.jpeg"/><Relationship Id="rId2" Type="http://schemas.openxmlformats.org/officeDocument/2006/relationships/image" Target="../media/image110.png"/><Relationship Id="rId16" Type="http://schemas.openxmlformats.org/officeDocument/2006/relationships/image" Target="../media/image137.jpeg"/><Relationship Id="rId20" Type="http://schemas.openxmlformats.org/officeDocument/2006/relationships/image" Target="../media/image141.jpeg"/><Relationship Id="rId1" Type="http://schemas.openxmlformats.org/officeDocument/2006/relationships/image" Target="../media/image123.jpeg"/><Relationship Id="rId6" Type="http://schemas.openxmlformats.org/officeDocument/2006/relationships/image" Target="../media/image127.jpeg"/><Relationship Id="rId11" Type="http://schemas.openxmlformats.org/officeDocument/2006/relationships/image" Target="../media/image132.jpeg"/><Relationship Id="rId5" Type="http://schemas.openxmlformats.org/officeDocument/2006/relationships/image" Target="../media/image126.png"/><Relationship Id="rId15" Type="http://schemas.openxmlformats.org/officeDocument/2006/relationships/image" Target="../media/image136.jpeg"/><Relationship Id="rId10" Type="http://schemas.openxmlformats.org/officeDocument/2006/relationships/image" Target="../media/image131.jpeg"/><Relationship Id="rId19" Type="http://schemas.openxmlformats.org/officeDocument/2006/relationships/image" Target="../media/image140.jpeg"/><Relationship Id="rId4" Type="http://schemas.openxmlformats.org/officeDocument/2006/relationships/image" Target="../media/image125.jpeg"/><Relationship Id="rId9" Type="http://schemas.openxmlformats.org/officeDocument/2006/relationships/image" Target="../media/image130.jpeg"/><Relationship Id="rId14" Type="http://schemas.openxmlformats.org/officeDocument/2006/relationships/image" Target="../media/image135.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243</xdr:row>
      <xdr:rowOff>0</xdr:rowOff>
    </xdr:from>
    <xdr:to>
      <xdr:col>19</xdr:col>
      <xdr:colOff>1142999</xdr:colOff>
      <xdr:row>251</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157</xdr:row>
      <xdr:rowOff>44223</xdr:rowOff>
    </xdr:from>
    <xdr:to>
      <xdr:col>19</xdr:col>
      <xdr:colOff>1143000</xdr:colOff>
      <xdr:row>164</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201</xdr:row>
      <xdr:rowOff>83127</xdr:rowOff>
    </xdr:from>
    <xdr:to>
      <xdr:col>19</xdr:col>
      <xdr:colOff>1166812</xdr:colOff>
      <xdr:row>207</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258</xdr:row>
      <xdr:rowOff>23813</xdr:rowOff>
    </xdr:from>
    <xdr:to>
      <xdr:col>19</xdr:col>
      <xdr:colOff>1095376</xdr:colOff>
      <xdr:row>265</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279</xdr:row>
      <xdr:rowOff>0</xdr:rowOff>
    </xdr:from>
    <xdr:to>
      <xdr:col>19</xdr:col>
      <xdr:colOff>1131094</xdr:colOff>
      <xdr:row>286</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142</xdr:row>
      <xdr:rowOff>269875</xdr:rowOff>
    </xdr:from>
    <xdr:to>
      <xdr:col>19</xdr:col>
      <xdr:colOff>1188736</xdr:colOff>
      <xdr:row>154</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579120</xdr:colOff>
      <xdr:row>389</xdr:row>
      <xdr:rowOff>137160</xdr:rowOff>
    </xdr:from>
    <xdr:to>
      <xdr:col>17</xdr:col>
      <xdr:colOff>144780</xdr:colOff>
      <xdr:row>389</xdr:row>
      <xdr:rowOff>4602480</xdr:rowOff>
    </xdr:to>
    <xdr:pic>
      <xdr:nvPicPr>
        <xdr:cNvPr id="11" name="Imagen 10">
          <a:extLst>
            <a:ext uri="{FF2B5EF4-FFF2-40B4-BE49-F238E27FC236}">
              <a16:creationId xmlns:a16="http://schemas.microsoft.com/office/drawing/2014/main" id="{B4447000-54E0-4432-9C73-AB449B050F1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75960" y="532165560"/>
          <a:ext cx="9593580" cy="4465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C83FF2F4-A7A9-430E-8214-7C73B357F50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1FA7FEB3-53C1-42F7-BFBE-6837B64369B1}"/>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7538D05B-6640-4D60-9FB1-CDA5683FEE0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18E9CB8B-E448-40FA-87C5-F27767F13343}"/>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811E56A1-F466-4192-A6A1-6B1EB49228F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670E239E-860F-480C-A26B-9EF5C58974C4}"/>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139824</xdr:colOff>
      <xdr:row>24</xdr:row>
      <xdr:rowOff>49295</xdr:rowOff>
    </xdr:from>
    <xdr:to>
      <xdr:col>11</xdr:col>
      <xdr:colOff>499824</xdr:colOff>
      <xdr:row>37</xdr:row>
      <xdr:rowOff>128795</xdr:rowOff>
    </xdr:to>
    <xdr:pic>
      <xdr:nvPicPr>
        <xdr:cNvPr id="4" name="Imagen 3">
          <a:extLst>
            <a:ext uri="{FF2B5EF4-FFF2-40B4-BE49-F238E27FC236}">
              <a16:creationId xmlns:a16="http://schemas.microsoft.com/office/drawing/2014/main" id="{787B1695-A635-478B-9CF3-E191B2D0AD7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87184" y="4834655"/>
          <a:ext cx="3529920" cy="2456940"/>
        </a:xfrm>
        <a:prstGeom prst="rect">
          <a:avLst/>
        </a:prstGeom>
      </xdr:spPr>
    </xdr:pic>
    <xdr:clientData/>
  </xdr:twoCellAnchor>
  <xdr:twoCellAnchor editAs="oneCell">
    <xdr:from>
      <xdr:col>1</xdr:col>
      <xdr:colOff>648362</xdr:colOff>
      <xdr:row>24</xdr:row>
      <xdr:rowOff>67172</xdr:rowOff>
    </xdr:from>
    <xdr:to>
      <xdr:col>6</xdr:col>
      <xdr:colOff>197036</xdr:colOff>
      <xdr:row>37</xdr:row>
      <xdr:rowOff>109677</xdr:rowOff>
    </xdr:to>
    <xdr:pic>
      <xdr:nvPicPr>
        <xdr:cNvPr id="5" name="Imagen 4">
          <a:extLst>
            <a:ext uri="{FF2B5EF4-FFF2-40B4-BE49-F238E27FC236}">
              <a16:creationId xmlns:a16="http://schemas.microsoft.com/office/drawing/2014/main" id="{FF69791A-7CF6-411D-B19D-2A692AD339E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842" y="4852532"/>
          <a:ext cx="3511074" cy="2419945"/>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9270F1DD-C6D0-4C84-BE60-FA2E507BD2C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C5B0B0CF-A18E-48F0-B666-90EFCC546DB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217135</xdr:colOff>
      <xdr:row>40</xdr:row>
      <xdr:rowOff>65495</xdr:rowOff>
    </xdr:from>
    <xdr:ext cx="3408000" cy="2556000"/>
    <xdr:pic>
      <xdr:nvPicPr>
        <xdr:cNvPr id="8" name="Imagen 7">
          <a:extLst>
            <a:ext uri="{FF2B5EF4-FFF2-40B4-BE49-F238E27FC236}">
              <a16:creationId xmlns:a16="http://schemas.microsoft.com/office/drawing/2014/main" id="{3034C246-943E-49AB-8F40-104BD50E6A8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64495" y="8058875"/>
          <a:ext cx="3408000" cy="2556000"/>
        </a:xfrm>
        <a:prstGeom prst="rect">
          <a:avLst/>
        </a:prstGeom>
      </xdr:spPr>
    </xdr:pic>
    <xdr:clientData/>
  </xdr:oneCellAnchor>
  <xdr:oneCellAnchor>
    <xdr:from>
      <xdr:col>1</xdr:col>
      <xdr:colOff>649099</xdr:colOff>
      <xdr:row>40</xdr:row>
      <xdr:rowOff>67724</xdr:rowOff>
    </xdr:from>
    <xdr:ext cx="3357201" cy="2517900"/>
    <xdr:pic>
      <xdr:nvPicPr>
        <xdr:cNvPr id="9" name="Imagen 8">
          <a:extLst>
            <a:ext uri="{FF2B5EF4-FFF2-40B4-BE49-F238E27FC236}">
              <a16:creationId xmlns:a16="http://schemas.microsoft.com/office/drawing/2014/main" id="{ECE39829-E247-4A7F-AC1D-7A0BC4FE399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1579" y="8061104"/>
          <a:ext cx="3357201" cy="2517900"/>
        </a:xfrm>
        <a:prstGeom prst="rect">
          <a:avLst/>
        </a:prstGeom>
      </xdr:spPr>
    </xdr:pic>
    <xdr:clientData/>
  </xdr:oneCellAnchor>
  <xdr:oneCellAnchor>
    <xdr:from>
      <xdr:col>7</xdr:col>
      <xdr:colOff>217135</xdr:colOff>
      <xdr:row>56</xdr:row>
      <xdr:rowOff>65495</xdr:rowOff>
    </xdr:from>
    <xdr:ext cx="3408000" cy="2556000"/>
    <xdr:pic>
      <xdr:nvPicPr>
        <xdr:cNvPr id="10" name="Imagen 9">
          <a:extLst>
            <a:ext uri="{FF2B5EF4-FFF2-40B4-BE49-F238E27FC236}">
              <a16:creationId xmlns:a16="http://schemas.microsoft.com/office/drawing/2014/main" id="{9FA33024-E172-4AB9-B5B9-B2B542196D3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64495" y="10992575"/>
          <a:ext cx="3408000" cy="2556000"/>
        </a:xfrm>
        <a:prstGeom prst="rect">
          <a:avLst/>
        </a:prstGeom>
      </xdr:spPr>
    </xdr:pic>
    <xdr:clientData/>
  </xdr:oneCellAnchor>
  <xdr:oneCellAnchor>
    <xdr:from>
      <xdr:col>1</xdr:col>
      <xdr:colOff>649099</xdr:colOff>
      <xdr:row>56</xdr:row>
      <xdr:rowOff>67724</xdr:rowOff>
    </xdr:from>
    <xdr:ext cx="3357200" cy="2517900"/>
    <xdr:pic>
      <xdr:nvPicPr>
        <xdr:cNvPr id="11" name="Imagen 10">
          <a:extLst>
            <a:ext uri="{FF2B5EF4-FFF2-40B4-BE49-F238E27FC236}">
              <a16:creationId xmlns:a16="http://schemas.microsoft.com/office/drawing/2014/main" id="{6DEB12AE-00C2-4046-AB5D-7E3013BB518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1579" y="10994804"/>
          <a:ext cx="3357200" cy="25179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510988</xdr:colOff>
      <xdr:row>5</xdr:row>
      <xdr:rowOff>71717</xdr:rowOff>
    </xdr:from>
    <xdr:to>
      <xdr:col>6</xdr:col>
      <xdr:colOff>93812</xdr:colOff>
      <xdr:row>18</xdr:row>
      <xdr:rowOff>169486</xdr:rowOff>
    </xdr:to>
    <xdr:pic>
      <xdr:nvPicPr>
        <xdr:cNvPr id="20" name="3 Imagen">
          <a:extLst>
            <a:ext uri="{FF2B5EF4-FFF2-40B4-BE49-F238E27FC236}">
              <a16:creationId xmlns:a16="http://schemas.microsoft.com/office/drawing/2014/main" id="{348EA74D-2B1E-4DC8-99A5-B5EBEC1C8DB6}"/>
            </a:ext>
          </a:extLst>
        </xdr:cNvPr>
        <xdr:cNvPicPr>
          <a:picLocks noChangeAspect="1"/>
        </xdr:cNvPicPr>
      </xdr:nvPicPr>
      <xdr:blipFill>
        <a:blip xmlns:r="http://schemas.openxmlformats.org/officeDocument/2006/relationships" r:embed="rId3"/>
        <a:stretch>
          <a:fillRect/>
        </a:stretch>
      </xdr:blipFill>
      <xdr:spPr>
        <a:xfrm>
          <a:off x="986117" y="1497105"/>
          <a:ext cx="3679695" cy="2446522"/>
        </a:xfrm>
        <a:prstGeom prst="rect">
          <a:avLst/>
        </a:prstGeom>
      </xdr:spPr>
    </xdr:pic>
    <xdr:clientData/>
  </xdr:twoCellAnchor>
  <xdr:twoCellAnchor editAs="oneCell">
    <xdr:from>
      <xdr:col>7</xdr:col>
      <xdr:colOff>573261</xdr:colOff>
      <xdr:row>5</xdr:row>
      <xdr:rowOff>49786</xdr:rowOff>
    </xdr:from>
    <xdr:to>
      <xdr:col>11</xdr:col>
      <xdr:colOff>348021</xdr:colOff>
      <xdr:row>18</xdr:row>
      <xdr:rowOff>147555</xdr:rowOff>
    </xdr:to>
    <xdr:pic>
      <xdr:nvPicPr>
        <xdr:cNvPr id="21" name="4 Imagen">
          <a:extLst>
            <a:ext uri="{FF2B5EF4-FFF2-40B4-BE49-F238E27FC236}">
              <a16:creationId xmlns:a16="http://schemas.microsoft.com/office/drawing/2014/main" id="{79D64AE2-8EB6-492E-9622-8E8ACF06EC57}"/>
            </a:ext>
          </a:extLst>
        </xdr:cNvPr>
        <xdr:cNvPicPr>
          <a:picLocks noChangeAspect="1"/>
        </xdr:cNvPicPr>
      </xdr:nvPicPr>
      <xdr:blipFill>
        <a:blip xmlns:r="http://schemas.openxmlformats.org/officeDocument/2006/relationships" r:embed="rId4"/>
        <a:stretch>
          <a:fillRect/>
        </a:stretch>
      </xdr:blipFill>
      <xdr:spPr>
        <a:xfrm>
          <a:off x="5575567" y="1475174"/>
          <a:ext cx="3423395" cy="2446522"/>
        </a:xfrm>
        <a:prstGeom prst="rect">
          <a:avLst/>
        </a:prstGeom>
      </xdr:spPr>
    </xdr:pic>
    <xdr:clientData/>
  </xdr:twoCellAnchor>
  <xdr:twoCellAnchor editAs="oneCell">
    <xdr:from>
      <xdr:col>1</xdr:col>
      <xdr:colOff>592150</xdr:colOff>
      <xdr:row>21</xdr:row>
      <xdr:rowOff>31857</xdr:rowOff>
    </xdr:from>
    <xdr:to>
      <xdr:col>5</xdr:col>
      <xdr:colOff>892243</xdr:colOff>
      <xdr:row>34</xdr:row>
      <xdr:rowOff>131845</xdr:rowOff>
    </xdr:to>
    <xdr:pic>
      <xdr:nvPicPr>
        <xdr:cNvPr id="22" name="5 Imagen">
          <a:extLst>
            <a:ext uri="{FF2B5EF4-FFF2-40B4-BE49-F238E27FC236}">
              <a16:creationId xmlns:a16="http://schemas.microsoft.com/office/drawing/2014/main" id="{B7DFA8AA-5B53-4698-BC33-6DD104B3DACB}"/>
            </a:ext>
          </a:extLst>
        </xdr:cNvPr>
        <xdr:cNvPicPr>
          <a:picLocks noChangeAspect="1"/>
        </xdr:cNvPicPr>
      </xdr:nvPicPr>
      <xdr:blipFill>
        <a:blip xmlns:r="http://schemas.openxmlformats.org/officeDocument/2006/relationships" r:embed="rId5"/>
        <a:stretch>
          <a:fillRect/>
        </a:stretch>
      </xdr:blipFill>
      <xdr:spPr>
        <a:xfrm>
          <a:off x="1067279" y="4567998"/>
          <a:ext cx="3455670" cy="2448741"/>
        </a:xfrm>
        <a:prstGeom prst="rect">
          <a:avLst/>
        </a:prstGeom>
      </xdr:spPr>
    </xdr:pic>
    <xdr:clientData/>
  </xdr:twoCellAnchor>
  <xdr:twoCellAnchor editAs="oneCell">
    <xdr:from>
      <xdr:col>7</xdr:col>
      <xdr:colOff>550368</xdr:colOff>
      <xdr:row>21</xdr:row>
      <xdr:rowOff>45464</xdr:rowOff>
    </xdr:from>
    <xdr:to>
      <xdr:col>11</xdr:col>
      <xdr:colOff>322569</xdr:colOff>
      <xdr:row>34</xdr:row>
      <xdr:rowOff>145452</xdr:rowOff>
    </xdr:to>
    <xdr:pic>
      <xdr:nvPicPr>
        <xdr:cNvPr id="23" name="6 Imagen">
          <a:extLst>
            <a:ext uri="{FF2B5EF4-FFF2-40B4-BE49-F238E27FC236}">
              <a16:creationId xmlns:a16="http://schemas.microsoft.com/office/drawing/2014/main" id="{BCEF0BB6-5F5C-42EA-A94F-D1B84FDA5A49}"/>
            </a:ext>
          </a:extLst>
        </xdr:cNvPr>
        <xdr:cNvPicPr>
          <a:picLocks noChangeAspect="1"/>
        </xdr:cNvPicPr>
      </xdr:nvPicPr>
      <xdr:blipFill>
        <a:blip xmlns:r="http://schemas.openxmlformats.org/officeDocument/2006/relationships" r:embed="rId6"/>
        <a:stretch>
          <a:fillRect/>
        </a:stretch>
      </xdr:blipFill>
      <xdr:spPr>
        <a:xfrm>
          <a:off x="5552674" y="4581605"/>
          <a:ext cx="3420836" cy="2448741"/>
        </a:xfrm>
        <a:prstGeom prst="rect">
          <a:avLst/>
        </a:prstGeom>
      </xdr:spPr>
    </xdr:pic>
    <xdr:clientData/>
  </xdr:twoCellAnchor>
  <xdr:twoCellAnchor editAs="oneCell">
    <xdr:from>
      <xdr:col>1</xdr:col>
      <xdr:colOff>541724</xdr:colOff>
      <xdr:row>37</xdr:row>
      <xdr:rowOff>41461</xdr:rowOff>
    </xdr:from>
    <xdr:to>
      <xdr:col>5</xdr:col>
      <xdr:colOff>841817</xdr:colOff>
      <xdr:row>50</xdr:row>
      <xdr:rowOff>151759</xdr:rowOff>
    </xdr:to>
    <xdr:pic>
      <xdr:nvPicPr>
        <xdr:cNvPr id="28" name="8 Imagen">
          <a:extLst>
            <a:ext uri="{FF2B5EF4-FFF2-40B4-BE49-F238E27FC236}">
              <a16:creationId xmlns:a16="http://schemas.microsoft.com/office/drawing/2014/main" id="{35AB5962-9374-469A-838D-9984AB6E9AE1}"/>
            </a:ext>
          </a:extLst>
        </xdr:cNvPr>
        <xdr:cNvPicPr>
          <a:picLocks noChangeAspect="1"/>
        </xdr:cNvPicPr>
      </xdr:nvPicPr>
      <xdr:blipFill>
        <a:blip xmlns:r="http://schemas.openxmlformats.org/officeDocument/2006/relationships" r:embed="rId7"/>
        <a:stretch>
          <a:fillRect/>
        </a:stretch>
      </xdr:blipFill>
      <xdr:spPr>
        <a:xfrm>
          <a:off x="1016853" y="7697320"/>
          <a:ext cx="3455670" cy="2441121"/>
        </a:xfrm>
        <a:prstGeom prst="rect">
          <a:avLst/>
        </a:prstGeom>
      </xdr:spPr>
    </xdr:pic>
    <xdr:clientData/>
  </xdr:twoCellAnchor>
  <xdr:twoCellAnchor editAs="oneCell">
    <xdr:from>
      <xdr:col>7</xdr:col>
      <xdr:colOff>595832</xdr:colOff>
      <xdr:row>37</xdr:row>
      <xdr:rowOff>32495</xdr:rowOff>
    </xdr:from>
    <xdr:to>
      <xdr:col>11</xdr:col>
      <xdr:colOff>375653</xdr:colOff>
      <xdr:row>50</xdr:row>
      <xdr:rowOff>142793</xdr:rowOff>
    </xdr:to>
    <xdr:pic>
      <xdr:nvPicPr>
        <xdr:cNvPr id="29" name="9 Imagen">
          <a:extLst>
            <a:ext uri="{FF2B5EF4-FFF2-40B4-BE49-F238E27FC236}">
              <a16:creationId xmlns:a16="http://schemas.microsoft.com/office/drawing/2014/main" id="{3B717001-311E-4144-800D-A849EDBEE5B8}"/>
            </a:ext>
          </a:extLst>
        </xdr:cNvPr>
        <xdr:cNvPicPr>
          <a:picLocks noChangeAspect="1"/>
        </xdr:cNvPicPr>
      </xdr:nvPicPr>
      <xdr:blipFill>
        <a:blip xmlns:r="http://schemas.openxmlformats.org/officeDocument/2006/relationships" r:embed="rId8"/>
        <a:stretch>
          <a:fillRect/>
        </a:stretch>
      </xdr:blipFill>
      <xdr:spPr>
        <a:xfrm>
          <a:off x="5598138" y="7688354"/>
          <a:ext cx="3428456" cy="2441121"/>
        </a:xfrm>
        <a:prstGeom prst="rect">
          <a:avLst/>
        </a:prstGeom>
      </xdr:spPr>
    </xdr:pic>
    <xdr:clientData/>
  </xdr:twoCellAnchor>
  <xdr:twoCellAnchor editAs="oneCell">
    <xdr:from>
      <xdr:col>1</xdr:col>
      <xdr:colOff>495097</xdr:colOff>
      <xdr:row>69</xdr:row>
      <xdr:rowOff>149955</xdr:rowOff>
    </xdr:from>
    <xdr:to>
      <xdr:col>5</xdr:col>
      <xdr:colOff>825599</xdr:colOff>
      <xdr:row>81</xdr:row>
      <xdr:rowOff>452115</xdr:rowOff>
    </xdr:to>
    <xdr:pic>
      <xdr:nvPicPr>
        <xdr:cNvPr id="30" name="Imagen 29">
          <a:extLst>
            <a:ext uri="{FF2B5EF4-FFF2-40B4-BE49-F238E27FC236}">
              <a16:creationId xmlns:a16="http://schemas.microsoft.com/office/drawing/2014/main" id="{3D76DCB8-EA5B-4B92-912D-AEF2233AF3D4}"/>
            </a:ext>
          </a:extLst>
        </xdr:cNvPr>
        <xdr:cNvPicPr>
          <a:picLocks noChangeAspect="1"/>
        </xdr:cNvPicPr>
      </xdr:nvPicPr>
      <xdr:blipFill>
        <a:blip xmlns:r="http://schemas.openxmlformats.org/officeDocument/2006/relationships" r:embed="rId9"/>
        <a:stretch>
          <a:fillRect/>
        </a:stretch>
      </xdr:blipFill>
      <xdr:spPr>
        <a:xfrm>
          <a:off x="970226" y="13588049"/>
          <a:ext cx="3486079" cy="2453690"/>
        </a:xfrm>
        <a:prstGeom prst="rect">
          <a:avLst/>
        </a:prstGeom>
      </xdr:spPr>
    </xdr:pic>
    <xdr:clientData/>
  </xdr:twoCellAnchor>
  <xdr:twoCellAnchor editAs="oneCell">
    <xdr:from>
      <xdr:col>7</xdr:col>
      <xdr:colOff>477298</xdr:colOff>
      <xdr:row>70</xdr:row>
      <xdr:rowOff>34024</xdr:rowOff>
    </xdr:from>
    <xdr:to>
      <xdr:col>11</xdr:col>
      <xdr:colOff>324660</xdr:colOff>
      <xdr:row>82</xdr:row>
      <xdr:rowOff>40350</xdr:rowOff>
    </xdr:to>
    <xdr:pic>
      <xdr:nvPicPr>
        <xdr:cNvPr id="31" name="Imagen 30">
          <a:extLst>
            <a:ext uri="{FF2B5EF4-FFF2-40B4-BE49-F238E27FC236}">
              <a16:creationId xmlns:a16="http://schemas.microsoft.com/office/drawing/2014/main" id="{FFB299A3-E71C-4269-9C7C-7D71CFC1DB8A}"/>
            </a:ext>
          </a:extLst>
        </xdr:cNvPr>
        <xdr:cNvPicPr>
          <a:picLocks noChangeAspect="1"/>
        </xdr:cNvPicPr>
      </xdr:nvPicPr>
      <xdr:blipFill>
        <a:blip xmlns:r="http://schemas.openxmlformats.org/officeDocument/2006/relationships" r:embed="rId10"/>
        <a:stretch>
          <a:fillRect/>
        </a:stretch>
      </xdr:blipFill>
      <xdr:spPr>
        <a:xfrm>
          <a:off x="5479604" y="13651412"/>
          <a:ext cx="3495997" cy="2453690"/>
        </a:xfrm>
        <a:prstGeom prst="rect">
          <a:avLst/>
        </a:prstGeom>
      </xdr:spPr>
    </xdr:pic>
    <xdr:clientData/>
  </xdr:twoCellAnchor>
  <xdr:twoCellAnchor editAs="oneCell">
    <xdr:from>
      <xdr:col>1</xdr:col>
      <xdr:colOff>537883</xdr:colOff>
      <xdr:row>53</xdr:row>
      <xdr:rowOff>17929</xdr:rowOff>
    </xdr:from>
    <xdr:to>
      <xdr:col>5</xdr:col>
      <xdr:colOff>875259</xdr:colOff>
      <xdr:row>66</xdr:row>
      <xdr:rowOff>138256</xdr:rowOff>
    </xdr:to>
    <xdr:pic>
      <xdr:nvPicPr>
        <xdr:cNvPr id="32" name="Imagen 31" descr="E:\DCIM\154___03\IMG_3430.JPG">
          <a:extLst>
            <a:ext uri="{FF2B5EF4-FFF2-40B4-BE49-F238E27FC236}">
              <a16:creationId xmlns:a16="http://schemas.microsoft.com/office/drawing/2014/main" id="{97BA3AF1-EBA5-47FC-BFF5-885E41EF358A}"/>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013012" y="10569388"/>
          <a:ext cx="3492953" cy="2451150"/>
        </a:xfrm>
        <a:prstGeom prst="rect">
          <a:avLst/>
        </a:prstGeom>
        <a:noFill/>
        <a:ln>
          <a:noFill/>
        </a:ln>
      </xdr:spPr>
    </xdr:pic>
    <xdr:clientData/>
  </xdr:twoCellAnchor>
  <xdr:twoCellAnchor editAs="oneCell">
    <xdr:from>
      <xdr:col>7</xdr:col>
      <xdr:colOff>488096</xdr:colOff>
      <xdr:row>53</xdr:row>
      <xdr:rowOff>33414</xdr:rowOff>
    </xdr:from>
    <xdr:to>
      <xdr:col>11</xdr:col>
      <xdr:colOff>337363</xdr:colOff>
      <xdr:row>66</xdr:row>
      <xdr:rowOff>153741</xdr:rowOff>
    </xdr:to>
    <xdr:pic>
      <xdr:nvPicPr>
        <xdr:cNvPr id="33" name="Imagen 32" descr="E:\DCIM\154___03\IMG_3431.JPG">
          <a:extLst>
            <a:ext uri="{FF2B5EF4-FFF2-40B4-BE49-F238E27FC236}">
              <a16:creationId xmlns:a16="http://schemas.microsoft.com/office/drawing/2014/main" id="{ECB4E9FD-D3DD-4F93-A046-7CD15886D97F}"/>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5490402" y="10584873"/>
          <a:ext cx="3497902" cy="245115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6ED0BCD-2F24-4239-84A4-2F5FA84A67D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1D948CA-84BB-4D13-85D1-E8CC767204A1}"/>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106385</xdr:colOff>
      <xdr:row>6</xdr:row>
      <xdr:rowOff>66675</xdr:rowOff>
    </xdr:from>
    <xdr:ext cx="3579789" cy="2533650"/>
    <xdr:pic>
      <xdr:nvPicPr>
        <xdr:cNvPr id="4" name="Imagen 3">
          <a:extLst>
            <a:ext uri="{FF2B5EF4-FFF2-40B4-BE49-F238E27FC236}">
              <a16:creationId xmlns:a16="http://schemas.microsoft.com/office/drawing/2014/main" id="{BE2650A7-D780-42E9-838C-DB81C51C7A6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3085" y="1804035"/>
          <a:ext cx="3579789" cy="2533650"/>
        </a:xfrm>
        <a:prstGeom prst="rect">
          <a:avLst/>
        </a:prstGeom>
      </xdr:spPr>
    </xdr:pic>
    <xdr:clientData/>
  </xdr:oneCellAnchor>
  <xdr:oneCellAnchor>
    <xdr:from>
      <xdr:col>1</xdr:col>
      <xdr:colOff>103731</xdr:colOff>
      <xdr:row>39</xdr:row>
      <xdr:rowOff>71213</xdr:rowOff>
    </xdr:from>
    <xdr:ext cx="3620544" cy="2500538"/>
    <xdr:pic>
      <xdr:nvPicPr>
        <xdr:cNvPr id="5" name="Imagen 4">
          <a:extLst>
            <a:ext uri="{FF2B5EF4-FFF2-40B4-BE49-F238E27FC236}">
              <a16:creationId xmlns:a16="http://schemas.microsoft.com/office/drawing/2014/main" id="{AA2E0FE9-00F3-4A16-9718-418A50C3439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0431" y="8597993"/>
          <a:ext cx="3620544" cy="2500538"/>
        </a:xfrm>
        <a:prstGeom prst="rect">
          <a:avLst/>
        </a:prstGeom>
      </xdr:spPr>
    </xdr:pic>
    <xdr:clientData/>
  </xdr:oneCellAnchor>
  <xdr:oneCellAnchor>
    <xdr:from>
      <xdr:col>7</xdr:col>
      <xdr:colOff>134359</xdr:colOff>
      <xdr:row>39</xdr:row>
      <xdr:rowOff>76201</xdr:rowOff>
    </xdr:from>
    <xdr:ext cx="4428116" cy="2495549"/>
    <xdr:pic>
      <xdr:nvPicPr>
        <xdr:cNvPr id="6" name="Imagen 5">
          <a:extLst>
            <a:ext uri="{FF2B5EF4-FFF2-40B4-BE49-F238E27FC236}">
              <a16:creationId xmlns:a16="http://schemas.microsoft.com/office/drawing/2014/main" id="{084087F2-9E0F-45C6-B635-FD54759918F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79639" y="8602981"/>
          <a:ext cx="4428116" cy="2495549"/>
        </a:xfrm>
        <a:prstGeom prst="rect">
          <a:avLst/>
        </a:prstGeom>
      </xdr:spPr>
    </xdr:pic>
    <xdr:clientData/>
  </xdr:oneCellAnchor>
  <xdr:oneCellAnchor>
    <xdr:from>
      <xdr:col>7</xdr:col>
      <xdr:colOff>103684</xdr:colOff>
      <xdr:row>22</xdr:row>
      <xdr:rowOff>104775</xdr:rowOff>
    </xdr:from>
    <xdr:ext cx="4468316" cy="2419350"/>
    <xdr:pic>
      <xdr:nvPicPr>
        <xdr:cNvPr id="7" name="Imagen 6">
          <a:extLst>
            <a:ext uri="{FF2B5EF4-FFF2-40B4-BE49-F238E27FC236}">
              <a16:creationId xmlns:a16="http://schemas.microsoft.com/office/drawing/2014/main" id="{2BFCD149-CA2F-4EDA-B0B8-A60BD2A6A61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48964" y="5088255"/>
          <a:ext cx="4468316" cy="2419350"/>
        </a:xfrm>
        <a:prstGeom prst="rect">
          <a:avLst/>
        </a:prstGeom>
      </xdr:spPr>
    </xdr:pic>
    <xdr:clientData/>
  </xdr:oneCellAnchor>
  <xdr:oneCellAnchor>
    <xdr:from>
      <xdr:col>7</xdr:col>
      <xdr:colOff>121909</xdr:colOff>
      <xdr:row>6</xdr:row>
      <xdr:rowOff>123825</xdr:rowOff>
    </xdr:from>
    <xdr:ext cx="4459615" cy="2476500"/>
    <xdr:pic>
      <xdr:nvPicPr>
        <xdr:cNvPr id="8" name="Imagen 7">
          <a:extLst>
            <a:ext uri="{FF2B5EF4-FFF2-40B4-BE49-F238E27FC236}">
              <a16:creationId xmlns:a16="http://schemas.microsoft.com/office/drawing/2014/main" id="{FCB36F9E-0996-4895-893C-0BFDF2CB9C0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67189" y="1861185"/>
          <a:ext cx="4459615" cy="2476500"/>
        </a:xfrm>
        <a:prstGeom prst="rect">
          <a:avLst/>
        </a:prstGeom>
      </xdr:spPr>
    </xdr:pic>
    <xdr:clientData/>
  </xdr:oneCellAnchor>
  <xdr:twoCellAnchor editAs="oneCell">
    <xdr:from>
      <xdr:col>1</xdr:col>
      <xdr:colOff>89491</xdr:colOff>
      <xdr:row>22</xdr:row>
      <xdr:rowOff>57149</xdr:rowOff>
    </xdr:from>
    <xdr:to>
      <xdr:col>6</xdr:col>
      <xdr:colOff>581024</xdr:colOff>
      <xdr:row>35</xdr:row>
      <xdr:rowOff>114299</xdr:rowOff>
    </xdr:to>
    <xdr:pic>
      <xdr:nvPicPr>
        <xdr:cNvPr id="9" name="Imagen 8">
          <a:extLst>
            <a:ext uri="{FF2B5EF4-FFF2-40B4-BE49-F238E27FC236}">
              <a16:creationId xmlns:a16="http://schemas.microsoft.com/office/drawing/2014/main" id="{67442576-8138-4310-89F3-2BC48195661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56191" y="5040629"/>
          <a:ext cx="3684313" cy="2449830"/>
        </a:xfrm>
        <a:prstGeom prst="rect">
          <a:avLst/>
        </a:prstGeom>
      </xdr:spPr>
    </xdr:pic>
    <xdr:clientData/>
  </xdr:twoCellAnchor>
  <xdr:twoCellAnchor editAs="oneCell">
    <xdr:from>
      <xdr:col>1</xdr:col>
      <xdr:colOff>85416</xdr:colOff>
      <xdr:row>88</xdr:row>
      <xdr:rowOff>85725</xdr:rowOff>
    </xdr:from>
    <xdr:to>
      <xdr:col>6</xdr:col>
      <xdr:colOff>571500</xdr:colOff>
      <xdr:row>101</xdr:row>
      <xdr:rowOff>125844</xdr:rowOff>
    </xdr:to>
    <xdr:pic>
      <xdr:nvPicPr>
        <xdr:cNvPr id="10" name="Imagen 9">
          <a:extLst>
            <a:ext uri="{FF2B5EF4-FFF2-40B4-BE49-F238E27FC236}">
              <a16:creationId xmlns:a16="http://schemas.microsoft.com/office/drawing/2014/main" id="{686D9C5A-1C53-44D0-8751-363A173842A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52116" y="18571845"/>
          <a:ext cx="3678864" cy="2417559"/>
        </a:xfrm>
        <a:prstGeom prst="rect">
          <a:avLst/>
        </a:prstGeom>
      </xdr:spPr>
    </xdr:pic>
    <xdr:clientData/>
  </xdr:twoCellAnchor>
  <xdr:twoCellAnchor editAs="oneCell">
    <xdr:from>
      <xdr:col>7</xdr:col>
      <xdr:colOff>77211</xdr:colOff>
      <xdr:row>55</xdr:row>
      <xdr:rowOff>85726</xdr:rowOff>
    </xdr:from>
    <xdr:to>
      <xdr:col>11</xdr:col>
      <xdr:colOff>590549</xdr:colOff>
      <xdr:row>68</xdr:row>
      <xdr:rowOff>129226</xdr:rowOff>
    </xdr:to>
    <xdr:pic>
      <xdr:nvPicPr>
        <xdr:cNvPr id="11" name="Imagen 10">
          <a:extLst>
            <a:ext uri="{FF2B5EF4-FFF2-40B4-BE49-F238E27FC236}">
              <a16:creationId xmlns:a16="http://schemas.microsoft.com/office/drawing/2014/main" id="{60117F7A-FAB4-446D-B3E0-4299016E344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2491" y="11828146"/>
          <a:ext cx="4650998" cy="2520000"/>
        </a:xfrm>
        <a:prstGeom prst="rect">
          <a:avLst/>
        </a:prstGeom>
      </xdr:spPr>
    </xdr:pic>
    <xdr:clientData/>
  </xdr:twoCellAnchor>
  <xdr:twoCellAnchor editAs="oneCell">
    <xdr:from>
      <xdr:col>1</xdr:col>
      <xdr:colOff>57490</xdr:colOff>
      <xdr:row>55</xdr:row>
      <xdr:rowOff>57150</xdr:rowOff>
    </xdr:from>
    <xdr:to>
      <xdr:col>6</xdr:col>
      <xdr:colOff>590550</xdr:colOff>
      <xdr:row>68</xdr:row>
      <xdr:rowOff>100650</xdr:rowOff>
    </xdr:to>
    <xdr:pic>
      <xdr:nvPicPr>
        <xdr:cNvPr id="12" name="Imagen 11">
          <a:extLst>
            <a:ext uri="{FF2B5EF4-FFF2-40B4-BE49-F238E27FC236}">
              <a16:creationId xmlns:a16="http://schemas.microsoft.com/office/drawing/2014/main" id="{CEF6EE98-532C-4445-9E01-B1E8BCBE718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24190" y="11799570"/>
          <a:ext cx="3725840" cy="2520000"/>
        </a:xfrm>
        <a:prstGeom prst="rect">
          <a:avLst/>
        </a:prstGeom>
      </xdr:spPr>
    </xdr:pic>
    <xdr:clientData/>
  </xdr:twoCellAnchor>
  <xdr:twoCellAnchor editAs="oneCell">
    <xdr:from>
      <xdr:col>7</xdr:col>
      <xdr:colOff>127658</xdr:colOff>
      <xdr:row>88</xdr:row>
      <xdr:rowOff>123830</xdr:rowOff>
    </xdr:from>
    <xdr:to>
      <xdr:col>11</xdr:col>
      <xdr:colOff>533400</xdr:colOff>
      <xdr:row>101</xdr:row>
      <xdr:rowOff>104776</xdr:rowOff>
    </xdr:to>
    <xdr:pic>
      <xdr:nvPicPr>
        <xdr:cNvPr id="13" name="Imagen 12">
          <a:extLst>
            <a:ext uri="{FF2B5EF4-FFF2-40B4-BE49-F238E27FC236}">
              <a16:creationId xmlns:a16="http://schemas.microsoft.com/office/drawing/2014/main" id="{CDAF7ACE-4081-41F2-9A61-843AD62F025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72938" y="18609950"/>
          <a:ext cx="4543402" cy="2358386"/>
        </a:xfrm>
        <a:prstGeom prst="rect">
          <a:avLst/>
        </a:prstGeom>
      </xdr:spPr>
    </xdr:pic>
    <xdr:clientData/>
  </xdr:twoCellAnchor>
  <xdr:twoCellAnchor editAs="oneCell">
    <xdr:from>
      <xdr:col>1</xdr:col>
      <xdr:colOff>65830</xdr:colOff>
      <xdr:row>72</xdr:row>
      <xdr:rowOff>76645</xdr:rowOff>
    </xdr:from>
    <xdr:to>
      <xdr:col>6</xdr:col>
      <xdr:colOff>609599</xdr:colOff>
      <xdr:row>85</xdr:row>
      <xdr:rowOff>92264</xdr:rowOff>
    </xdr:to>
    <xdr:pic>
      <xdr:nvPicPr>
        <xdr:cNvPr id="14" name="Imagen 13">
          <a:extLst>
            <a:ext uri="{FF2B5EF4-FFF2-40B4-BE49-F238E27FC236}">
              <a16:creationId xmlns:a16="http://schemas.microsoft.com/office/drawing/2014/main" id="{2F0807AC-F561-4B92-B6B6-916370BA1B7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32530" y="15423325"/>
          <a:ext cx="3736549" cy="2393059"/>
        </a:xfrm>
        <a:prstGeom prst="rect">
          <a:avLst/>
        </a:prstGeom>
      </xdr:spPr>
    </xdr:pic>
    <xdr:clientData/>
  </xdr:twoCellAnchor>
  <xdr:twoCellAnchor editAs="oneCell">
    <xdr:from>
      <xdr:col>7</xdr:col>
      <xdr:colOff>120799</xdr:colOff>
      <xdr:row>72</xdr:row>
      <xdr:rowOff>76199</xdr:rowOff>
    </xdr:from>
    <xdr:to>
      <xdr:col>11</xdr:col>
      <xdr:colOff>514350</xdr:colOff>
      <xdr:row>85</xdr:row>
      <xdr:rowOff>123823</xdr:rowOff>
    </xdr:to>
    <xdr:pic>
      <xdr:nvPicPr>
        <xdr:cNvPr id="15" name="Imagen 14">
          <a:extLst>
            <a:ext uri="{FF2B5EF4-FFF2-40B4-BE49-F238E27FC236}">
              <a16:creationId xmlns:a16="http://schemas.microsoft.com/office/drawing/2014/main" id="{B8AC0764-AD75-4854-8B3A-50F1D067F35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66079" y="15422879"/>
          <a:ext cx="4531211" cy="242506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56B3EC60-3FDF-42BF-9214-00626AF562A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647CD6F-FDCE-41EC-ACC5-4C5163EA7F34}"/>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209550</xdr:colOff>
      <xdr:row>5</xdr:row>
      <xdr:rowOff>66675</xdr:rowOff>
    </xdr:from>
    <xdr:to>
      <xdr:col>6</xdr:col>
      <xdr:colOff>440055</xdr:colOff>
      <xdr:row>18</xdr:row>
      <xdr:rowOff>87630</xdr:rowOff>
    </xdr:to>
    <xdr:pic>
      <xdr:nvPicPr>
        <xdr:cNvPr id="4" name="3 Imagen">
          <a:extLst>
            <a:ext uri="{FF2B5EF4-FFF2-40B4-BE49-F238E27FC236}">
              <a16:creationId xmlns:a16="http://schemas.microsoft.com/office/drawing/2014/main" id="{F2B7B7C6-AA3D-48A3-AFFF-A4B804B115B7}"/>
            </a:ext>
          </a:extLst>
        </xdr:cNvPr>
        <xdr:cNvPicPr>
          <a:picLocks noChangeAspect="1"/>
        </xdr:cNvPicPr>
      </xdr:nvPicPr>
      <xdr:blipFill>
        <a:blip xmlns:r="http://schemas.openxmlformats.org/officeDocument/2006/relationships" r:embed="rId3"/>
        <a:stretch>
          <a:fillRect/>
        </a:stretch>
      </xdr:blipFill>
      <xdr:spPr>
        <a:xfrm>
          <a:off x="811530" y="1491615"/>
          <a:ext cx="3430905" cy="2413635"/>
        </a:xfrm>
        <a:prstGeom prst="rect">
          <a:avLst/>
        </a:prstGeom>
      </xdr:spPr>
    </xdr:pic>
    <xdr:clientData/>
  </xdr:twoCellAnchor>
  <xdr:twoCellAnchor editAs="oneCell">
    <xdr:from>
      <xdr:col>8</xdr:col>
      <xdr:colOff>9525</xdr:colOff>
      <xdr:row>5</xdr:row>
      <xdr:rowOff>85725</xdr:rowOff>
    </xdr:from>
    <xdr:to>
      <xdr:col>10</xdr:col>
      <xdr:colOff>876300</xdr:colOff>
      <xdr:row>18</xdr:row>
      <xdr:rowOff>114300</xdr:rowOff>
    </xdr:to>
    <xdr:pic>
      <xdr:nvPicPr>
        <xdr:cNvPr id="5" name="4 Imagen">
          <a:extLst>
            <a:ext uri="{FF2B5EF4-FFF2-40B4-BE49-F238E27FC236}">
              <a16:creationId xmlns:a16="http://schemas.microsoft.com/office/drawing/2014/main" id="{EB8D7830-41B6-4300-90C7-2646E60C34D2}"/>
            </a:ext>
          </a:extLst>
        </xdr:cNvPr>
        <xdr:cNvPicPr>
          <a:picLocks noChangeAspect="1"/>
        </xdr:cNvPicPr>
      </xdr:nvPicPr>
      <xdr:blipFill>
        <a:blip xmlns:r="http://schemas.openxmlformats.org/officeDocument/2006/relationships" r:embed="rId4"/>
        <a:stretch>
          <a:fillRect/>
        </a:stretch>
      </xdr:blipFill>
      <xdr:spPr>
        <a:xfrm>
          <a:off x="4886325" y="1510665"/>
          <a:ext cx="3419475" cy="2421255"/>
        </a:xfrm>
        <a:prstGeom prst="rect">
          <a:avLst/>
        </a:prstGeom>
      </xdr:spPr>
    </xdr:pic>
    <xdr:clientData/>
  </xdr:twoCellAnchor>
  <xdr:twoCellAnchor editAs="oneCell">
    <xdr:from>
      <xdr:col>2</xdr:col>
      <xdr:colOff>133350</xdr:colOff>
      <xdr:row>21</xdr:row>
      <xdr:rowOff>57150</xdr:rowOff>
    </xdr:from>
    <xdr:to>
      <xdr:col>6</xdr:col>
      <xdr:colOff>371475</xdr:colOff>
      <xdr:row>34</xdr:row>
      <xdr:rowOff>85725</xdr:rowOff>
    </xdr:to>
    <xdr:pic>
      <xdr:nvPicPr>
        <xdr:cNvPr id="6" name="6 Imagen">
          <a:extLst>
            <a:ext uri="{FF2B5EF4-FFF2-40B4-BE49-F238E27FC236}">
              <a16:creationId xmlns:a16="http://schemas.microsoft.com/office/drawing/2014/main" id="{428FB63D-A8CF-4B5A-8A37-7734202ABAC8}"/>
            </a:ext>
          </a:extLst>
        </xdr:cNvPr>
        <xdr:cNvPicPr>
          <a:picLocks noChangeAspect="1"/>
        </xdr:cNvPicPr>
      </xdr:nvPicPr>
      <xdr:blipFill>
        <a:blip xmlns:r="http://schemas.openxmlformats.org/officeDocument/2006/relationships" r:embed="rId5"/>
        <a:stretch>
          <a:fillRect/>
        </a:stretch>
      </xdr:blipFill>
      <xdr:spPr>
        <a:xfrm>
          <a:off x="735330" y="4674870"/>
          <a:ext cx="3438525" cy="2421255"/>
        </a:xfrm>
        <a:prstGeom prst="rect">
          <a:avLst/>
        </a:prstGeom>
      </xdr:spPr>
    </xdr:pic>
    <xdr:clientData/>
  </xdr:twoCellAnchor>
  <xdr:twoCellAnchor editAs="oneCell">
    <xdr:from>
      <xdr:col>7</xdr:col>
      <xdr:colOff>333375</xdr:colOff>
      <xdr:row>21</xdr:row>
      <xdr:rowOff>57150</xdr:rowOff>
    </xdr:from>
    <xdr:to>
      <xdr:col>10</xdr:col>
      <xdr:colOff>803910</xdr:colOff>
      <xdr:row>34</xdr:row>
      <xdr:rowOff>78105</xdr:rowOff>
    </xdr:to>
    <xdr:pic>
      <xdr:nvPicPr>
        <xdr:cNvPr id="7" name="8 Imagen">
          <a:extLst>
            <a:ext uri="{FF2B5EF4-FFF2-40B4-BE49-F238E27FC236}">
              <a16:creationId xmlns:a16="http://schemas.microsoft.com/office/drawing/2014/main" id="{3D1648B4-DED7-4457-9F32-4E08D4861C57}"/>
            </a:ext>
          </a:extLst>
        </xdr:cNvPr>
        <xdr:cNvPicPr>
          <a:picLocks noChangeAspect="1"/>
        </xdr:cNvPicPr>
      </xdr:nvPicPr>
      <xdr:blipFill>
        <a:blip xmlns:r="http://schemas.openxmlformats.org/officeDocument/2006/relationships" r:embed="rId6"/>
        <a:stretch>
          <a:fillRect/>
        </a:stretch>
      </xdr:blipFill>
      <xdr:spPr>
        <a:xfrm>
          <a:off x="4821555" y="4674870"/>
          <a:ext cx="3411855" cy="2413635"/>
        </a:xfrm>
        <a:prstGeom prst="rect">
          <a:avLst/>
        </a:prstGeom>
      </xdr:spPr>
    </xdr:pic>
    <xdr:clientData/>
  </xdr:twoCellAnchor>
  <xdr:twoCellAnchor editAs="oneCell">
    <xdr:from>
      <xdr:col>2</xdr:col>
      <xdr:colOff>104775</xdr:colOff>
      <xdr:row>37</xdr:row>
      <xdr:rowOff>85725</xdr:rowOff>
    </xdr:from>
    <xdr:to>
      <xdr:col>6</xdr:col>
      <xdr:colOff>320040</xdr:colOff>
      <xdr:row>50</xdr:row>
      <xdr:rowOff>99060</xdr:rowOff>
    </xdr:to>
    <xdr:pic>
      <xdr:nvPicPr>
        <xdr:cNvPr id="8" name="10 Imagen">
          <a:extLst>
            <a:ext uri="{FF2B5EF4-FFF2-40B4-BE49-F238E27FC236}">
              <a16:creationId xmlns:a16="http://schemas.microsoft.com/office/drawing/2014/main" id="{4C4ACEE3-6106-4793-8442-3DD55E51D2D1}"/>
            </a:ext>
          </a:extLst>
        </xdr:cNvPr>
        <xdr:cNvPicPr>
          <a:picLocks noChangeAspect="1"/>
        </xdr:cNvPicPr>
      </xdr:nvPicPr>
      <xdr:blipFill>
        <a:blip xmlns:r="http://schemas.openxmlformats.org/officeDocument/2006/relationships" r:embed="rId7"/>
        <a:stretch>
          <a:fillRect/>
        </a:stretch>
      </xdr:blipFill>
      <xdr:spPr>
        <a:xfrm>
          <a:off x="706755" y="7896225"/>
          <a:ext cx="3415665" cy="2406015"/>
        </a:xfrm>
        <a:prstGeom prst="rect">
          <a:avLst/>
        </a:prstGeom>
      </xdr:spPr>
    </xdr:pic>
    <xdr:clientData/>
  </xdr:twoCellAnchor>
  <xdr:twoCellAnchor editAs="oneCell">
    <xdr:from>
      <xdr:col>7</xdr:col>
      <xdr:colOff>361950</xdr:colOff>
      <xdr:row>37</xdr:row>
      <xdr:rowOff>76200</xdr:rowOff>
    </xdr:from>
    <xdr:to>
      <xdr:col>10</xdr:col>
      <xdr:colOff>817245</xdr:colOff>
      <xdr:row>50</xdr:row>
      <xdr:rowOff>81915</xdr:rowOff>
    </xdr:to>
    <xdr:pic>
      <xdr:nvPicPr>
        <xdr:cNvPr id="9" name="12 Imagen">
          <a:extLst>
            <a:ext uri="{FF2B5EF4-FFF2-40B4-BE49-F238E27FC236}">
              <a16:creationId xmlns:a16="http://schemas.microsoft.com/office/drawing/2014/main" id="{093D4194-A216-4A22-AD96-A03E00B08F9B}"/>
            </a:ext>
          </a:extLst>
        </xdr:cNvPr>
        <xdr:cNvPicPr>
          <a:picLocks noChangeAspect="1"/>
        </xdr:cNvPicPr>
      </xdr:nvPicPr>
      <xdr:blipFill>
        <a:blip xmlns:r="http://schemas.openxmlformats.org/officeDocument/2006/relationships" r:embed="rId8"/>
        <a:stretch>
          <a:fillRect/>
        </a:stretch>
      </xdr:blipFill>
      <xdr:spPr>
        <a:xfrm>
          <a:off x="4850130" y="7886700"/>
          <a:ext cx="3396615" cy="2398395"/>
        </a:xfrm>
        <a:prstGeom prst="rect">
          <a:avLst/>
        </a:prstGeom>
      </xdr:spPr>
    </xdr:pic>
    <xdr:clientData/>
  </xdr:twoCellAnchor>
  <xdr:twoCellAnchor editAs="oneCell">
    <xdr:from>
      <xdr:col>2</xdr:col>
      <xdr:colOff>161925</xdr:colOff>
      <xdr:row>53</xdr:row>
      <xdr:rowOff>47625</xdr:rowOff>
    </xdr:from>
    <xdr:to>
      <xdr:col>6</xdr:col>
      <xdr:colOff>384810</xdr:colOff>
      <xdr:row>66</xdr:row>
      <xdr:rowOff>68580</xdr:rowOff>
    </xdr:to>
    <xdr:pic>
      <xdr:nvPicPr>
        <xdr:cNvPr id="10" name="14 Imagen">
          <a:extLst>
            <a:ext uri="{FF2B5EF4-FFF2-40B4-BE49-F238E27FC236}">
              <a16:creationId xmlns:a16="http://schemas.microsoft.com/office/drawing/2014/main" id="{201603B3-B36E-459C-85E9-5D13A7326420}"/>
            </a:ext>
          </a:extLst>
        </xdr:cNvPr>
        <xdr:cNvPicPr>
          <a:picLocks noChangeAspect="1"/>
        </xdr:cNvPicPr>
      </xdr:nvPicPr>
      <xdr:blipFill>
        <a:blip xmlns:r="http://schemas.openxmlformats.org/officeDocument/2006/relationships" r:embed="rId9"/>
        <a:stretch>
          <a:fillRect/>
        </a:stretch>
      </xdr:blipFill>
      <xdr:spPr>
        <a:xfrm>
          <a:off x="763905" y="11050905"/>
          <a:ext cx="3423285" cy="2413635"/>
        </a:xfrm>
        <a:prstGeom prst="rect">
          <a:avLst/>
        </a:prstGeom>
      </xdr:spPr>
    </xdr:pic>
    <xdr:clientData/>
  </xdr:twoCellAnchor>
  <xdr:twoCellAnchor editAs="oneCell">
    <xdr:from>
      <xdr:col>8</xdr:col>
      <xdr:colOff>9525</xdr:colOff>
      <xdr:row>53</xdr:row>
      <xdr:rowOff>85725</xdr:rowOff>
    </xdr:from>
    <xdr:to>
      <xdr:col>10</xdr:col>
      <xdr:colOff>876300</xdr:colOff>
      <xdr:row>66</xdr:row>
      <xdr:rowOff>114300</xdr:rowOff>
    </xdr:to>
    <xdr:pic>
      <xdr:nvPicPr>
        <xdr:cNvPr id="11" name="15 Imagen">
          <a:extLst>
            <a:ext uri="{FF2B5EF4-FFF2-40B4-BE49-F238E27FC236}">
              <a16:creationId xmlns:a16="http://schemas.microsoft.com/office/drawing/2014/main" id="{E91ECD40-8CA3-4DF3-8D52-CD7DEE699C9C}"/>
            </a:ext>
          </a:extLst>
        </xdr:cNvPr>
        <xdr:cNvPicPr>
          <a:picLocks noChangeAspect="1"/>
        </xdr:cNvPicPr>
      </xdr:nvPicPr>
      <xdr:blipFill>
        <a:blip xmlns:r="http://schemas.openxmlformats.org/officeDocument/2006/relationships" r:embed="rId10"/>
        <a:stretch>
          <a:fillRect/>
        </a:stretch>
      </xdr:blipFill>
      <xdr:spPr>
        <a:xfrm>
          <a:off x="4886325" y="11089005"/>
          <a:ext cx="3419475" cy="2421255"/>
        </a:xfrm>
        <a:prstGeom prst="rect">
          <a:avLst/>
        </a:prstGeom>
      </xdr:spPr>
    </xdr:pic>
    <xdr:clientData/>
  </xdr:twoCellAnchor>
  <xdr:twoCellAnchor editAs="oneCell">
    <xdr:from>
      <xdr:col>8</xdr:col>
      <xdr:colOff>9525</xdr:colOff>
      <xdr:row>69</xdr:row>
      <xdr:rowOff>85725</xdr:rowOff>
    </xdr:from>
    <xdr:to>
      <xdr:col>10</xdr:col>
      <xdr:colOff>876300</xdr:colOff>
      <xdr:row>82</xdr:row>
      <xdr:rowOff>66675</xdr:rowOff>
    </xdr:to>
    <xdr:pic>
      <xdr:nvPicPr>
        <xdr:cNvPr id="12" name="38 Imagen">
          <a:extLst>
            <a:ext uri="{FF2B5EF4-FFF2-40B4-BE49-F238E27FC236}">
              <a16:creationId xmlns:a16="http://schemas.microsoft.com/office/drawing/2014/main" id="{785D8A3A-C1D3-4856-A934-69F3A6218513}"/>
            </a:ext>
          </a:extLst>
        </xdr:cNvPr>
        <xdr:cNvPicPr>
          <a:picLocks noChangeAspect="1"/>
        </xdr:cNvPicPr>
      </xdr:nvPicPr>
      <xdr:blipFill>
        <a:blip xmlns:r="http://schemas.openxmlformats.org/officeDocument/2006/relationships" r:embed="rId10"/>
        <a:stretch>
          <a:fillRect/>
        </a:stretch>
      </xdr:blipFill>
      <xdr:spPr>
        <a:xfrm>
          <a:off x="4886325" y="14281785"/>
          <a:ext cx="3419475" cy="2373630"/>
        </a:xfrm>
        <a:prstGeom prst="rect">
          <a:avLst/>
        </a:prstGeom>
      </xdr:spPr>
    </xdr:pic>
    <xdr:clientData/>
  </xdr:twoCellAnchor>
  <xdr:twoCellAnchor editAs="oneCell">
    <xdr:from>
      <xdr:col>2</xdr:col>
      <xdr:colOff>133350</xdr:colOff>
      <xdr:row>69</xdr:row>
      <xdr:rowOff>47625</xdr:rowOff>
    </xdr:from>
    <xdr:to>
      <xdr:col>6</xdr:col>
      <xdr:colOff>401955</xdr:colOff>
      <xdr:row>82</xdr:row>
      <xdr:rowOff>99060</xdr:rowOff>
    </xdr:to>
    <xdr:pic>
      <xdr:nvPicPr>
        <xdr:cNvPr id="13" name="17 Imagen">
          <a:extLst>
            <a:ext uri="{FF2B5EF4-FFF2-40B4-BE49-F238E27FC236}">
              <a16:creationId xmlns:a16="http://schemas.microsoft.com/office/drawing/2014/main" id="{74CB9A50-CA7C-4FE9-8AC2-4C086535A2D7}"/>
            </a:ext>
          </a:extLst>
        </xdr:cNvPr>
        <xdr:cNvPicPr>
          <a:picLocks noChangeAspect="1"/>
        </xdr:cNvPicPr>
      </xdr:nvPicPr>
      <xdr:blipFill>
        <a:blip xmlns:r="http://schemas.openxmlformats.org/officeDocument/2006/relationships" r:embed="rId11"/>
        <a:stretch>
          <a:fillRect/>
        </a:stretch>
      </xdr:blipFill>
      <xdr:spPr>
        <a:xfrm>
          <a:off x="735330" y="14243685"/>
          <a:ext cx="3469005" cy="2444115"/>
        </a:xfrm>
        <a:prstGeom prst="rect">
          <a:avLst/>
        </a:prstGeom>
      </xdr:spPr>
    </xdr:pic>
    <xdr:clientData/>
  </xdr:twoCellAnchor>
  <xdr:twoCellAnchor editAs="oneCell">
    <xdr:from>
      <xdr:col>2</xdr:col>
      <xdr:colOff>66675</xdr:colOff>
      <xdr:row>85</xdr:row>
      <xdr:rowOff>47625</xdr:rowOff>
    </xdr:from>
    <xdr:to>
      <xdr:col>6</xdr:col>
      <xdr:colOff>304800</xdr:colOff>
      <xdr:row>98</xdr:row>
      <xdr:rowOff>76200</xdr:rowOff>
    </xdr:to>
    <xdr:pic>
      <xdr:nvPicPr>
        <xdr:cNvPr id="14" name="19 Imagen">
          <a:extLst>
            <a:ext uri="{FF2B5EF4-FFF2-40B4-BE49-F238E27FC236}">
              <a16:creationId xmlns:a16="http://schemas.microsoft.com/office/drawing/2014/main" id="{524A2FAD-C096-44E4-9D0C-46C2C6BA0ECD}"/>
            </a:ext>
          </a:extLst>
        </xdr:cNvPr>
        <xdr:cNvPicPr>
          <a:picLocks noChangeAspect="1"/>
        </xdr:cNvPicPr>
      </xdr:nvPicPr>
      <xdr:blipFill>
        <a:blip xmlns:r="http://schemas.openxmlformats.org/officeDocument/2006/relationships" r:embed="rId12"/>
        <a:stretch>
          <a:fillRect/>
        </a:stretch>
      </xdr:blipFill>
      <xdr:spPr>
        <a:xfrm>
          <a:off x="668655" y="17436465"/>
          <a:ext cx="3438525" cy="2421255"/>
        </a:xfrm>
        <a:prstGeom prst="rect">
          <a:avLst/>
        </a:prstGeom>
      </xdr:spPr>
    </xdr:pic>
    <xdr:clientData/>
  </xdr:twoCellAnchor>
  <xdr:twoCellAnchor editAs="oneCell">
    <xdr:from>
      <xdr:col>7</xdr:col>
      <xdr:colOff>371475</xdr:colOff>
      <xdr:row>85</xdr:row>
      <xdr:rowOff>57150</xdr:rowOff>
    </xdr:from>
    <xdr:to>
      <xdr:col>10</xdr:col>
      <xdr:colOff>857250</xdr:colOff>
      <xdr:row>98</xdr:row>
      <xdr:rowOff>85725</xdr:rowOff>
    </xdr:to>
    <xdr:pic>
      <xdr:nvPicPr>
        <xdr:cNvPr id="15" name="21 Imagen">
          <a:extLst>
            <a:ext uri="{FF2B5EF4-FFF2-40B4-BE49-F238E27FC236}">
              <a16:creationId xmlns:a16="http://schemas.microsoft.com/office/drawing/2014/main" id="{4D240ED5-F0D3-4997-9719-7E57F1AADCAC}"/>
            </a:ext>
          </a:extLst>
        </xdr:cNvPr>
        <xdr:cNvPicPr>
          <a:picLocks noChangeAspect="1"/>
        </xdr:cNvPicPr>
      </xdr:nvPicPr>
      <xdr:blipFill>
        <a:blip xmlns:r="http://schemas.openxmlformats.org/officeDocument/2006/relationships" r:embed="rId13"/>
        <a:stretch>
          <a:fillRect/>
        </a:stretch>
      </xdr:blipFill>
      <xdr:spPr>
        <a:xfrm>
          <a:off x="4859655" y="17445990"/>
          <a:ext cx="3427095" cy="2421255"/>
        </a:xfrm>
        <a:prstGeom prst="rect">
          <a:avLst/>
        </a:prstGeom>
      </xdr:spPr>
    </xdr:pic>
    <xdr:clientData/>
  </xdr:twoCellAnchor>
  <xdr:twoCellAnchor editAs="oneCell">
    <xdr:from>
      <xdr:col>2</xdr:col>
      <xdr:colOff>219075</xdr:colOff>
      <xdr:row>101</xdr:row>
      <xdr:rowOff>85725</xdr:rowOff>
    </xdr:from>
    <xdr:to>
      <xdr:col>6</xdr:col>
      <xdr:colOff>419100</xdr:colOff>
      <xdr:row>114</xdr:row>
      <xdr:rowOff>83820</xdr:rowOff>
    </xdr:to>
    <xdr:pic>
      <xdr:nvPicPr>
        <xdr:cNvPr id="16" name="24 Imagen">
          <a:extLst>
            <a:ext uri="{FF2B5EF4-FFF2-40B4-BE49-F238E27FC236}">
              <a16:creationId xmlns:a16="http://schemas.microsoft.com/office/drawing/2014/main" id="{7C803CD4-98BD-4606-9AE9-1BD6AE6ED6F5}"/>
            </a:ext>
          </a:extLst>
        </xdr:cNvPr>
        <xdr:cNvPicPr>
          <a:picLocks noChangeAspect="1"/>
        </xdr:cNvPicPr>
      </xdr:nvPicPr>
      <xdr:blipFill>
        <a:blip xmlns:r="http://schemas.openxmlformats.org/officeDocument/2006/relationships" r:embed="rId14"/>
        <a:stretch>
          <a:fillRect/>
        </a:stretch>
      </xdr:blipFill>
      <xdr:spPr>
        <a:xfrm>
          <a:off x="821055" y="20667345"/>
          <a:ext cx="3400425" cy="2390775"/>
        </a:xfrm>
        <a:prstGeom prst="rect">
          <a:avLst/>
        </a:prstGeom>
      </xdr:spPr>
    </xdr:pic>
    <xdr:clientData/>
  </xdr:twoCellAnchor>
  <xdr:twoCellAnchor editAs="oneCell">
    <xdr:from>
      <xdr:col>7</xdr:col>
      <xdr:colOff>371475</xdr:colOff>
      <xdr:row>101</xdr:row>
      <xdr:rowOff>66675</xdr:rowOff>
    </xdr:from>
    <xdr:to>
      <xdr:col>10</xdr:col>
      <xdr:colOff>834390</xdr:colOff>
      <xdr:row>114</xdr:row>
      <xdr:rowOff>80010</xdr:rowOff>
    </xdr:to>
    <xdr:pic>
      <xdr:nvPicPr>
        <xdr:cNvPr id="17" name="30 Imagen">
          <a:extLst>
            <a:ext uri="{FF2B5EF4-FFF2-40B4-BE49-F238E27FC236}">
              <a16:creationId xmlns:a16="http://schemas.microsoft.com/office/drawing/2014/main" id="{A00A04EC-4A6D-42AA-8EFB-EC0C6778B936}"/>
            </a:ext>
          </a:extLst>
        </xdr:cNvPr>
        <xdr:cNvPicPr>
          <a:picLocks noChangeAspect="1"/>
        </xdr:cNvPicPr>
      </xdr:nvPicPr>
      <xdr:blipFill>
        <a:blip xmlns:r="http://schemas.openxmlformats.org/officeDocument/2006/relationships" r:embed="rId15"/>
        <a:stretch>
          <a:fillRect/>
        </a:stretch>
      </xdr:blipFill>
      <xdr:spPr>
        <a:xfrm>
          <a:off x="4859655" y="20648295"/>
          <a:ext cx="3404235" cy="2406015"/>
        </a:xfrm>
        <a:prstGeom prst="rect">
          <a:avLst/>
        </a:prstGeom>
      </xdr:spPr>
    </xdr:pic>
    <xdr:clientData/>
  </xdr:twoCellAnchor>
  <xdr:twoCellAnchor editAs="oneCell">
    <xdr:from>
      <xdr:col>2</xdr:col>
      <xdr:colOff>114300</xdr:colOff>
      <xdr:row>117</xdr:row>
      <xdr:rowOff>57150</xdr:rowOff>
    </xdr:from>
    <xdr:to>
      <xdr:col>6</xdr:col>
      <xdr:colOff>329565</xdr:colOff>
      <xdr:row>130</xdr:row>
      <xdr:rowOff>70485</xdr:rowOff>
    </xdr:to>
    <xdr:pic>
      <xdr:nvPicPr>
        <xdr:cNvPr id="18" name="41 Imagen">
          <a:extLst>
            <a:ext uri="{FF2B5EF4-FFF2-40B4-BE49-F238E27FC236}">
              <a16:creationId xmlns:a16="http://schemas.microsoft.com/office/drawing/2014/main" id="{8654343E-5DED-4BD2-B908-E98E07483E12}"/>
            </a:ext>
          </a:extLst>
        </xdr:cNvPr>
        <xdr:cNvPicPr>
          <a:picLocks noChangeAspect="1"/>
        </xdr:cNvPicPr>
      </xdr:nvPicPr>
      <xdr:blipFill>
        <a:blip xmlns:r="http://schemas.openxmlformats.org/officeDocument/2006/relationships" r:embed="rId16"/>
        <a:stretch>
          <a:fillRect/>
        </a:stretch>
      </xdr:blipFill>
      <xdr:spPr>
        <a:xfrm>
          <a:off x="716280" y="23831550"/>
          <a:ext cx="3415665" cy="2406015"/>
        </a:xfrm>
        <a:prstGeom prst="rect">
          <a:avLst/>
        </a:prstGeom>
      </xdr:spPr>
    </xdr:pic>
    <xdr:clientData/>
  </xdr:twoCellAnchor>
  <xdr:twoCellAnchor editAs="oneCell">
    <xdr:from>
      <xdr:col>8</xdr:col>
      <xdr:colOff>19050</xdr:colOff>
      <xdr:row>117</xdr:row>
      <xdr:rowOff>95250</xdr:rowOff>
    </xdr:from>
    <xdr:to>
      <xdr:col>10</xdr:col>
      <xdr:colOff>885825</xdr:colOff>
      <xdr:row>130</xdr:row>
      <xdr:rowOff>123825</xdr:rowOff>
    </xdr:to>
    <xdr:pic>
      <xdr:nvPicPr>
        <xdr:cNvPr id="19" name="42 Imagen">
          <a:extLst>
            <a:ext uri="{FF2B5EF4-FFF2-40B4-BE49-F238E27FC236}">
              <a16:creationId xmlns:a16="http://schemas.microsoft.com/office/drawing/2014/main" id="{DB8160FA-9F63-437B-A8FD-CB5283601067}"/>
            </a:ext>
          </a:extLst>
        </xdr:cNvPr>
        <xdr:cNvPicPr>
          <a:picLocks noChangeAspect="1"/>
        </xdr:cNvPicPr>
      </xdr:nvPicPr>
      <xdr:blipFill>
        <a:blip xmlns:r="http://schemas.openxmlformats.org/officeDocument/2006/relationships" r:embed="rId17"/>
        <a:stretch>
          <a:fillRect/>
        </a:stretch>
      </xdr:blipFill>
      <xdr:spPr>
        <a:xfrm>
          <a:off x="4895850" y="23869650"/>
          <a:ext cx="3419475" cy="2421255"/>
        </a:xfrm>
        <a:prstGeom prst="rect">
          <a:avLst/>
        </a:prstGeom>
      </xdr:spPr>
    </xdr:pic>
    <xdr:clientData/>
  </xdr:twoCellAnchor>
  <xdr:twoCellAnchor editAs="oneCell">
    <xdr:from>
      <xdr:col>2</xdr:col>
      <xdr:colOff>114300</xdr:colOff>
      <xdr:row>133</xdr:row>
      <xdr:rowOff>38100</xdr:rowOff>
    </xdr:from>
    <xdr:to>
      <xdr:col>6</xdr:col>
      <xdr:colOff>352425</xdr:colOff>
      <xdr:row>146</xdr:row>
      <xdr:rowOff>66675</xdr:rowOff>
    </xdr:to>
    <xdr:pic>
      <xdr:nvPicPr>
        <xdr:cNvPr id="20" name="43 Imagen">
          <a:extLst>
            <a:ext uri="{FF2B5EF4-FFF2-40B4-BE49-F238E27FC236}">
              <a16:creationId xmlns:a16="http://schemas.microsoft.com/office/drawing/2014/main" id="{A271CF6E-F62E-4CD6-8E50-147C98B34BCB}"/>
            </a:ext>
          </a:extLst>
        </xdr:cNvPr>
        <xdr:cNvPicPr>
          <a:picLocks noChangeAspect="1"/>
        </xdr:cNvPicPr>
      </xdr:nvPicPr>
      <xdr:blipFill>
        <a:blip xmlns:r="http://schemas.openxmlformats.org/officeDocument/2006/relationships" r:embed="rId18"/>
        <a:stretch>
          <a:fillRect/>
        </a:stretch>
      </xdr:blipFill>
      <xdr:spPr>
        <a:xfrm>
          <a:off x="716280" y="27005280"/>
          <a:ext cx="3438525" cy="2421255"/>
        </a:xfrm>
        <a:prstGeom prst="rect">
          <a:avLst/>
        </a:prstGeom>
      </xdr:spPr>
    </xdr:pic>
    <xdr:clientData/>
  </xdr:twoCellAnchor>
  <xdr:twoCellAnchor editAs="oneCell">
    <xdr:from>
      <xdr:col>8</xdr:col>
      <xdr:colOff>47625</xdr:colOff>
      <xdr:row>133</xdr:row>
      <xdr:rowOff>66675</xdr:rowOff>
    </xdr:from>
    <xdr:to>
      <xdr:col>10</xdr:col>
      <xdr:colOff>899160</xdr:colOff>
      <xdr:row>146</xdr:row>
      <xdr:rowOff>72390</xdr:rowOff>
    </xdr:to>
    <xdr:pic>
      <xdr:nvPicPr>
        <xdr:cNvPr id="21" name="44 Imagen">
          <a:extLst>
            <a:ext uri="{FF2B5EF4-FFF2-40B4-BE49-F238E27FC236}">
              <a16:creationId xmlns:a16="http://schemas.microsoft.com/office/drawing/2014/main" id="{0BFD913D-DADD-49F9-AF63-86E051940841}"/>
            </a:ext>
          </a:extLst>
        </xdr:cNvPr>
        <xdr:cNvPicPr>
          <a:picLocks noChangeAspect="1"/>
        </xdr:cNvPicPr>
      </xdr:nvPicPr>
      <xdr:blipFill>
        <a:blip xmlns:r="http://schemas.openxmlformats.org/officeDocument/2006/relationships" r:embed="rId19"/>
        <a:stretch>
          <a:fillRect/>
        </a:stretch>
      </xdr:blipFill>
      <xdr:spPr>
        <a:xfrm>
          <a:off x="4924425" y="27033855"/>
          <a:ext cx="3404235" cy="2398395"/>
        </a:xfrm>
        <a:prstGeom prst="rect">
          <a:avLst/>
        </a:prstGeom>
      </xdr:spPr>
    </xdr:pic>
    <xdr:clientData/>
  </xdr:twoCellAnchor>
  <xdr:twoCellAnchor editAs="oneCell">
    <xdr:from>
      <xdr:col>2</xdr:col>
      <xdr:colOff>114300</xdr:colOff>
      <xdr:row>149</xdr:row>
      <xdr:rowOff>66675</xdr:rowOff>
    </xdr:from>
    <xdr:to>
      <xdr:col>6</xdr:col>
      <xdr:colOff>352425</xdr:colOff>
      <xdr:row>162</xdr:row>
      <xdr:rowOff>95250</xdr:rowOff>
    </xdr:to>
    <xdr:pic>
      <xdr:nvPicPr>
        <xdr:cNvPr id="22" name="45 Imagen">
          <a:extLst>
            <a:ext uri="{FF2B5EF4-FFF2-40B4-BE49-F238E27FC236}">
              <a16:creationId xmlns:a16="http://schemas.microsoft.com/office/drawing/2014/main" id="{037ECD16-5A41-47AB-A869-3D865545AE67}"/>
            </a:ext>
          </a:extLst>
        </xdr:cNvPr>
        <xdr:cNvPicPr>
          <a:picLocks noChangeAspect="1"/>
        </xdr:cNvPicPr>
      </xdr:nvPicPr>
      <xdr:blipFill>
        <a:blip xmlns:r="http://schemas.openxmlformats.org/officeDocument/2006/relationships" r:embed="rId20"/>
        <a:stretch>
          <a:fillRect/>
        </a:stretch>
      </xdr:blipFill>
      <xdr:spPr>
        <a:xfrm>
          <a:off x="716280" y="30180915"/>
          <a:ext cx="3438525" cy="2421255"/>
        </a:xfrm>
        <a:prstGeom prst="rect">
          <a:avLst/>
        </a:prstGeom>
      </xdr:spPr>
    </xdr:pic>
    <xdr:clientData/>
  </xdr:twoCellAnchor>
  <xdr:twoCellAnchor editAs="oneCell">
    <xdr:from>
      <xdr:col>7</xdr:col>
      <xdr:colOff>323850</xdr:colOff>
      <xdr:row>149</xdr:row>
      <xdr:rowOff>66675</xdr:rowOff>
    </xdr:from>
    <xdr:to>
      <xdr:col>10</xdr:col>
      <xdr:colOff>809625</xdr:colOff>
      <xdr:row>162</xdr:row>
      <xdr:rowOff>95250</xdr:rowOff>
    </xdr:to>
    <xdr:pic>
      <xdr:nvPicPr>
        <xdr:cNvPr id="23" name="46 Imagen">
          <a:extLst>
            <a:ext uri="{FF2B5EF4-FFF2-40B4-BE49-F238E27FC236}">
              <a16:creationId xmlns:a16="http://schemas.microsoft.com/office/drawing/2014/main" id="{041B2E83-F4ED-436D-8246-B81DFA4173CE}"/>
            </a:ext>
          </a:extLst>
        </xdr:cNvPr>
        <xdr:cNvPicPr>
          <a:picLocks noChangeAspect="1"/>
        </xdr:cNvPicPr>
      </xdr:nvPicPr>
      <xdr:blipFill>
        <a:blip xmlns:r="http://schemas.openxmlformats.org/officeDocument/2006/relationships" r:embed="rId21"/>
        <a:stretch>
          <a:fillRect/>
        </a:stretch>
      </xdr:blipFill>
      <xdr:spPr>
        <a:xfrm>
          <a:off x="4812030" y="30180915"/>
          <a:ext cx="3427095" cy="2421255"/>
        </a:xfrm>
        <a:prstGeom prst="rect">
          <a:avLst/>
        </a:prstGeom>
      </xdr:spPr>
    </xdr:pic>
    <xdr:clientData/>
  </xdr:twoCellAnchor>
  <xdr:twoCellAnchor editAs="oneCell">
    <xdr:from>
      <xdr:col>2</xdr:col>
      <xdr:colOff>180975</xdr:colOff>
      <xdr:row>165</xdr:row>
      <xdr:rowOff>76200</xdr:rowOff>
    </xdr:from>
    <xdr:to>
      <xdr:col>6</xdr:col>
      <xdr:colOff>419100</xdr:colOff>
      <xdr:row>178</xdr:row>
      <xdr:rowOff>104775</xdr:rowOff>
    </xdr:to>
    <xdr:pic>
      <xdr:nvPicPr>
        <xdr:cNvPr id="24" name="47 Imagen">
          <a:extLst>
            <a:ext uri="{FF2B5EF4-FFF2-40B4-BE49-F238E27FC236}">
              <a16:creationId xmlns:a16="http://schemas.microsoft.com/office/drawing/2014/main" id="{D566FA65-1270-4FAB-A594-BE9BC9B095E7}"/>
            </a:ext>
          </a:extLst>
        </xdr:cNvPr>
        <xdr:cNvPicPr>
          <a:picLocks noChangeAspect="1"/>
        </xdr:cNvPicPr>
      </xdr:nvPicPr>
      <xdr:blipFill>
        <a:blip xmlns:r="http://schemas.openxmlformats.org/officeDocument/2006/relationships" r:embed="rId22"/>
        <a:stretch>
          <a:fillRect/>
        </a:stretch>
      </xdr:blipFill>
      <xdr:spPr>
        <a:xfrm>
          <a:off x="782955" y="33337500"/>
          <a:ext cx="3438525" cy="2421255"/>
        </a:xfrm>
        <a:prstGeom prst="rect">
          <a:avLst/>
        </a:prstGeom>
      </xdr:spPr>
    </xdr:pic>
    <xdr:clientData/>
  </xdr:twoCellAnchor>
  <xdr:twoCellAnchor editAs="oneCell">
    <xdr:from>
      <xdr:col>7</xdr:col>
      <xdr:colOff>342900</xdr:colOff>
      <xdr:row>165</xdr:row>
      <xdr:rowOff>57150</xdr:rowOff>
    </xdr:from>
    <xdr:to>
      <xdr:col>10</xdr:col>
      <xdr:colOff>813435</xdr:colOff>
      <xdr:row>178</xdr:row>
      <xdr:rowOff>78105</xdr:rowOff>
    </xdr:to>
    <xdr:pic>
      <xdr:nvPicPr>
        <xdr:cNvPr id="25" name="48 Imagen">
          <a:extLst>
            <a:ext uri="{FF2B5EF4-FFF2-40B4-BE49-F238E27FC236}">
              <a16:creationId xmlns:a16="http://schemas.microsoft.com/office/drawing/2014/main" id="{419BC2E0-1913-4C8A-BE37-B70FCB2818CF}"/>
            </a:ext>
          </a:extLst>
        </xdr:cNvPr>
        <xdr:cNvPicPr>
          <a:picLocks noChangeAspect="1"/>
        </xdr:cNvPicPr>
      </xdr:nvPicPr>
      <xdr:blipFill>
        <a:blip xmlns:r="http://schemas.openxmlformats.org/officeDocument/2006/relationships" r:embed="rId23"/>
        <a:stretch>
          <a:fillRect/>
        </a:stretch>
      </xdr:blipFill>
      <xdr:spPr>
        <a:xfrm>
          <a:off x="4831080" y="33318450"/>
          <a:ext cx="3411855" cy="2413635"/>
        </a:xfrm>
        <a:prstGeom prst="rect">
          <a:avLst/>
        </a:prstGeom>
      </xdr:spPr>
    </xdr:pic>
    <xdr:clientData/>
  </xdr:twoCellAnchor>
  <xdr:twoCellAnchor editAs="oneCell">
    <xdr:from>
      <xdr:col>2</xdr:col>
      <xdr:colOff>114300</xdr:colOff>
      <xdr:row>181</xdr:row>
      <xdr:rowOff>57150</xdr:rowOff>
    </xdr:from>
    <xdr:to>
      <xdr:col>6</xdr:col>
      <xdr:colOff>352425</xdr:colOff>
      <xdr:row>194</xdr:row>
      <xdr:rowOff>85725</xdr:rowOff>
    </xdr:to>
    <xdr:pic>
      <xdr:nvPicPr>
        <xdr:cNvPr id="26" name="49 Imagen">
          <a:extLst>
            <a:ext uri="{FF2B5EF4-FFF2-40B4-BE49-F238E27FC236}">
              <a16:creationId xmlns:a16="http://schemas.microsoft.com/office/drawing/2014/main" id="{DE1378EA-2F0E-4F04-957C-37E1A154DCEB}"/>
            </a:ext>
          </a:extLst>
        </xdr:cNvPr>
        <xdr:cNvPicPr>
          <a:picLocks noChangeAspect="1"/>
        </xdr:cNvPicPr>
      </xdr:nvPicPr>
      <xdr:blipFill>
        <a:blip xmlns:r="http://schemas.openxmlformats.org/officeDocument/2006/relationships" r:embed="rId24"/>
        <a:stretch>
          <a:fillRect/>
        </a:stretch>
      </xdr:blipFill>
      <xdr:spPr>
        <a:xfrm>
          <a:off x="716280" y="36465510"/>
          <a:ext cx="3438525" cy="2421255"/>
        </a:xfrm>
        <a:prstGeom prst="rect">
          <a:avLst/>
        </a:prstGeom>
      </xdr:spPr>
    </xdr:pic>
    <xdr:clientData/>
  </xdr:twoCellAnchor>
  <xdr:twoCellAnchor editAs="oneCell">
    <xdr:from>
      <xdr:col>8</xdr:col>
      <xdr:colOff>9525</xdr:colOff>
      <xdr:row>181</xdr:row>
      <xdr:rowOff>66675</xdr:rowOff>
    </xdr:from>
    <xdr:to>
      <xdr:col>10</xdr:col>
      <xdr:colOff>876300</xdr:colOff>
      <xdr:row>194</xdr:row>
      <xdr:rowOff>95250</xdr:rowOff>
    </xdr:to>
    <xdr:pic>
      <xdr:nvPicPr>
        <xdr:cNvPr id="27" name="50 Imagen">
          <a:extLst>
            <a:ext uri="{FF2B5EF4-FFF2-40B4-BE49-F238E27FC236}">
              <a16:creationId xmlns:a16="http://schemas.microsoft.com/office/drawing/2014/main" id="{358A9A7B-355A-48D5-B5FD-B6163EC54823}"/>
            </a:ext>
          </a:extLst>
        </xdr:cNvPr>
        <xdr:cNvPicPr>
          <a:picLocks noChangeAspect="1"/>
        </xdr:cNvPicPr>
      </xdr:nvPicPr>
      <xdr:blipFill>
        <a:blip xmlns:r="http://schemas.openxmlformats.org/officeDocument/2006/relationships" r:embed="rId25"/>
        <a:stretch>
          <a:fillRect/>
        </a:stretch>
      </xdr:blipFill>
      <xdr:spPr>
        <a:xfrm>
          <a:off x="4886325" y="36475035"/>
          <a:ext cx="3419475" cy="24212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403DC973-DA02-4A4E-89F6-0D14B3F7F28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461E3914-E612-4119-AECF-E67744B97506}"/>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342</xdr:row>
      <xdr:rowOff>0</xdr:rowOff>
    </xdr:from>
    <xdr:ext cx="2217420" cy="0"/>
    <xdr:pic>
      <xdr:nvPicPr>
        <xdr:cNvPr id="4" name="Imagen 3">
          <a:extLst>
            <a:ext uri="{FF2B5EF4-FFF2-40B4-BE49-F238E27FC236}">
              <a16:creationId xmlns:a16="http://schemas.microsoft.com/office/drawing/2014/main" id="{84B1C8ED-EB0A-4B23-8DC0-36341E698526}"/>
            </a:ext>
          </a:extLst>
        </xdr:cNvPr>
        <xdr:cNvPicPr>
          <a:picLocks noChangeAspect="1"/>
        </xdr:cNvPicPr>
      </xdr:nvPicPr>
      <xdr:blipFill>
        <a:blip xmlns:r="http://schemas.openxmlformats.org/officeDocument/2006/relationships" r:embed="rId3"/>
        <a:stretch>
          <a:fillRect/>
        </a:stretch>
      </xdr:blipFill>
      <xdr:spPr>
        <a:xfrm>
          <a:off x="0" y="34991040"/>
          <a:ext cx="2217420" cy="0"/>
        </a:xfrm>
        <a:prstGeom prst="rect">
          <a:avLst/>
        </a:prstGeom>
      </xdr:spPr>
    </xdr:pic>
    <xdr:clientData/>
  </xdr:oneCellAnchor>
  <xdr:oneCellAnchor>
    <xdr:from>
      <xdr:col>0</xdr:col>
      <xdr:colOff>152400</xdr:colOff>
      <xdr:row>374</xdr:row>
      <xdr:rowOff>0</xdr:rowOff>
    </xdr:from>
    <xdr:ext cx="2217420" cy="0"/>
    <xdr:pic>
      <xdr:nvPicPr>
        <xdr:cNvPr id="5" name="Imagen 4">
          <a:extLst>
            <a:ext uri="{FF2B5EF4-FFF2-40B4-BE49-F238E27FC236}">
              <a16:creationId xmlns:a16="http://schemas.microsoft.com/office/drawing/2014/main" id="{115ABFF4-53F9-4B42-A449-F9151BBD909C}"/>
            </a:ext>
          </a:extLst>
        </xdr:cNvPr>
        <xdr:cNvPicPr>
          <a:picLocks noChangeAspect="1"/>
        </xdr:cNvPicPr>
      </xdr:nvPicPr>
      <xdr:blipFill>
        <a:blip xmlns:r="http://schemas.openxmlformats.org/officeDocument/2006/relationships" r:embed="rId3"/>
        <a:stretch>
          <a:fillRect/>
        </a:stretch>
      </xdr:blipFill>
      <xdr:spPr>
        <a:xfrm>
          <a:off x="152400" y="4096512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7E8875C1-394A-4024-9CDC-586DD29006CB}"/>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389</xdr:row>
      <xdr:rowOff>0</xdr:rowOff>
    </xdr:from>
    <xdr:ext cx="2217420" cy="0"/>
    <xdr:pic>
      <xdr:nvPicPr>
        <xdr:cNvPr id="7" name="Imagen 6">
          <a:extLst>
            <a:ext uri="{FF2B5EF4-FFF2-40B4-BE49-F238E27FC236}">
              <a16:creationId xmlns:a16="http://schemas.microsoft.com/office/drawing/2014/main" id="{1CB3D1C0-8BF6-4F75-8F5D-01E54889D22E}"/>
            </a:ext>
          </a:extLst>
        </xdr:cNvPr>
        <xdr:cNvPicPr>
          <a:picLocks noChangeAspect="1"/>
        </xdr:cNvPicPr>
      </xdr:nvPicPr>
      <xdr:blipFill>
        <a:blip xmlns:r="http://schemas.openxmlformats.org/officeDocument/2006/relationships" r:embed="rId3"/>
        <a:stretch>
          <a:fillRect/>
        </a:stretch>
      </xdr:blipFill>
      <xdr:spPr>
        <a:xfrm>
          <a:off x="152400" y="40965120"/>
          <a:ext cx="2217420" cy="0"/>
        </a:xfrm>
        <a:prstGeom prst="rect">
          <a:avLst/>
        </a:prstGeom>
      </xdr:spPr>
    </xdr:pic>
    <xdr:clientData/>
  </xdr:oneCellAnchor>
  <xdr:oneCellAnchor>
    <xdr:from>
      <xdr:col>0</xdr:col>
      <xdr:colOff>152400</xdr:colOff>
      <xdr:row>389</xdr:row>
      <xdr:rowOff>0</xdr:rowOff>
    </xdr:from>
    <xdr:ext cx="2217420" cy="0"/>
    <xdr:pic>
      <xdr:nvPicPr>
        <xdr:cNvPr id="8" name="Imagen 7">
          <a:extLst>
            <a:ext uri="{FF2B5EF4-FFF2-40B4-BE49-F238E27FC236}">
              <a16:creationId xmlns:a16="http://schemas.microsoft.com/office/drawing/2014/main" id="{8574E1C3-FD2F-46FC-8310-EE0545CFFCD8}"/>
            </a:ext>
          </a:extLst>
        </xdr:cNvPr>
        <xdr:cNvPicPr>
          <a:picLocks noChangeAspect="1"/>
        </xdr:cNvPicPr>
      </xdr:nvPicPr>
      <xdr:blipFill>
        <a:blip xmlns:r="http://schemas.openxmlformats.org/officeDocument/2006/relationships" r:embed="rId3"/>
        <a:stretch>
          <a:fillRect/>
        </a:stretch>
      </xdr:blipFill>
      <xdr:spPr>
        <a:xfrm>
          <a:off x="152400" y="40965120"/>
          <a:ext cx="2217420" cy="0"/>
        </a:xfrm>
        <a:prstGeom prst="rect">
          <a:avLst/>
        </a:prstGeom>
      </xdr:spPr>
    </xdr:pic>
    <xdr:clientData/>
  </xdr:oneCellAnchor>
  <xdr:oneCellAnchor>
    <xdr:from>
      <xdr:col>0</xdr:col>
      <xdr:colOff>152400</xdr:colOff>
      <xdr:row>358</xdr:row>
      <xdr:rowOff>152400</xdr:rowOff>
    </xdr:from>
    <xdr:ext cx="2217420" cy="0"/>
    <xdr:pic>
      <xdr:nvPicPr>
        <xdr:cNvPr id="9" name="Imagen 8">
          <a:extLst>
            <a:ext uri="{FF2B5EF4-FFF2-40B4-BE49-F238E27FC236}">
              <a16:creationId xmlns:a16="http://schemas.microsoft.com/office/drawing/2014/main" id="{8D84C3A7-8C72-4F2C-BA6E-F1B41BD81068}"/>
            </a:ext>
          </a:extLst>
        </xdr:cNvPr>
        <xdr:cNvPicPr>
          <a:picLocks noChangeAspect="1"/>
        </xdr:cNvPicPr>
      </xdr:nvPicPr>
      <xdr:blipFill>
        <a:blip xmlns:r="http://schemas.openxmlformats.org/officeDocument/2006/relationships" r:embed="rId3"/>
        <a:stretch>
          <a:fillRect/>
        </a:stretch>
      </xdr:blipFill>
      <xdr:spPr>
        <a:xfrm>
          <a:off x="152400" y="38176200"/>
          <a:ext cx="2217420" cy="0"/>
        </a:xfrm>
        <a:prstGeom prst="rect">
          <a:avLst/>
        </a:prstGeom>
      </xdr:spPr>
    </xdr:pic>
    <xdr:clientData/>
  </xdr:oneCellAnchor>
  <xdr:oneCellAnchor>
    <xdr:from>
      <xdr:col>0</xdr:col>
      <xdr:colOff>190500</xdr:colOff>
      <xdr:row>406</xdr:row>
      <xdr:rowOff>85725</xdr:rowOff>
    </xdr:from>
    <xdr:ext cx="3360420" cy="2522220"/>
    <xdr:pic>
      <xdr:nvPicPr>
        <xdr:cNvPr id="10" name="Imagen 9">
          <a:extLst>
            <a:ext uri="{FF2B5EF4-FFF2-40B4-BE49-F238E27FC236}">
              <a16:creationId xmlns:a16="http://schemas.microsoft.com/office/drawing/2014/main" id="{A0768E20-7099-43EB-8ED9-8A55F0E53DFD}"/>
            </a:ext>
          </a:extLst>
        </xdr:cNvPr>
        <xdr:cNvPicPr>
          <a:picLocks noChangeAspect="1"/>
        </xdr:cNvPicPr>
      </xdr:nvPicPr>
      <xdr:blipFill>
        <a:blip xmlns:r="http://schemas.openxmlformats.org/officeDocument/2006/relationships" r:embed="rId5"/>
        <a:stretch>
          <a:fillRect/>
        </a:stretch>
      </xdr:blipFill>
      <xdr:spPr>
        <a:xfrm>
          <a:off x="190500" y="44121705"/>
          <a:ext cx="3360420" cy="2522220"/>
        </a:xfrm>
        <a:prstGeom prst="rect">
          <a:avLst/>
        </a:prstGeom>
      </xdr:spPr>
    </xdr:pic>
    <xdr:clientData/>
  </xdr:oneCellAnchor>
  <xdr:oneCellAnchor>
    <xdr:from>
      <xdr:col>6</xdr:col>
      <xdr:colOff>342900</xdr:colOff>
      <xdr:row>406</xdr:row>
      <xdr:rowOff>76200</xdr:rowOff>
    </xdr:from>
    <xdr:ext cx="3360420" cy="2514600"/>
    <xdr:pic>
      <xdr:nvPicPr>
        <xdr:cNvPr id="11" name="Imagen 10">
          <a:extLst>
            <a:ext uri="{FF2B5EF4-FFF2-40B4-BE49-F238E27FC236}">
              <a16:creationId xmlns:a16="http://schemas.microsoft.com/office/drawing/2014/main" id="{7D9283EB-9561-40FC-B7C2-52061255B0E4}"/>
            </a:ext>
          </a:extLst>
        </xdr:cNvPr>
        <xdr:cNvPicPr>
          <a:picLocks noChangeAspect="1"/>
        </xdr:cNvPicPr>
      </xdr:nvPicPr>
      <xdr:blipFill>
        <a:blip xmlns:r="http://schemas.openxmlformats.org/officeDocument/2006/relationships" r:embed="rId6"/>
        <a:stretch>
          <a:fillRect/>
        </a:stretch>
      </xdr:blipFill>
      <xdr:spPr>
        <a:xfrm>
          <a:off x="4945380" y="44112180"/>
          <a:ext cx="3360420" cy="2514600"/>
        </a:xfrm>
        <a:prstGeom prst="rect">
          <a:avLst/>
        </a:prstGeom>
      </xdr:spPr>
    </xdr:pic>
    <xdr:clientData/>
  </xdr:oneCellAnchor>
  <xdr:oneCellAnchor>
    <xdr:from>
      <xdr:col>0</xdr:col>
      <xdr:colOff>371475</xdr:colOff>
      <xdr:row>166</xdr:row>
      <xdr:rowOff>38100</xdr:rowOff>
    </xdr:from>
    <xdr:ext cx="3352800" cy="2514600"/>
    <xdr:pic>
      <xdr:nvPicPr>
        <xdr:cNvPr id="12" name="Imagen 11">
          <a:extLst>
            <a:ext uri="{FF2B5EF4-FFF2-40B4-BE49-F238E27FC236}">
              <a16:creationId xmlns:a16="http://schemas.microsoft.com/office/drawing/2014/main" id="{EA93F887-B12C-4964-A0AD-692F66993511}"/>
            </a:ext>
          </a:extLst>
        </xdr:cNvPr>
        <xdr:cNvPicPr>
          <a:picLocks noChangeAspect="1"/>
        </xdr:cNvPicPr>
      </xdr:nvPicPr>
      <xdr:blipFill>
        <a:blip xmlns:r="http://schemas.openxmlformats.org/officeDocument/2006/relationships" r:embed="rId7"/>
        <a:stretch>
          <a:fillRect/>
        </a:stretch>
      </xdr:blipFill>
      <xdr:spPr>
        <a:xfrm>
          <a:off x="371475" y="10378440"/>
          <a:ext cx="3352800" cy="2514600"/>
        </a:xfrm>
        <a:prstGeom prst="rect">
          <a:avLst/>
        </a:prstGeom>
      </xdr:spPr>
    </xdr:pic>
    <xdr:clientData/>
  </xdr:oneCellAnchor>
  <xdr:oneCellAnchor>
    <xdr:from>
      <xdr:col>6</xdr:col>
      <xdr:colOff>476250</xdr:colOff>
      <xdr:row>166</xdr:row>
      <xdr:rowOff>19050</xdr:rowOff>
    </xdr:from>
    <xdr:ext cx="3352800" cy="2514600"/>
    <xdr:pic>
      <xdr:nvPicPr>
        <xdr:cNvPr id="13" name="Imagen 12">
          <a:extLst>
            <a:ext uri="{FF2B5EF4-FFF2-40B4-BE49-F238E27FC236}">
              <a16:creationId xmlns:a16="http://schemas.microsoft.com/office/drawing/2014/main" id="{024D2C86-9A5E-4460-B212-17B442B2D9C7}"/>
            </a:ext>
          </a:extLst>
        </xdr:cNvPr>
        <xdr:cNvPicPr>
          <a:picLocks noChangeAspect="1"/>
        </xdr:cNvPicPr>
      </xdr:nvPicPr>
      <xdr:blipFill>
        <a:blip xmlns:r="http://schemas.openxmlformats.org/officeDocument/2006/relationships" r:embed="rId8"/>
        <a:stretch>
          <a:fillRect/>
        </a:stretch>
      </xdr:blipFill>
      <xdr:spPr>
        <a:xfrm>
          <a:off x="5078730" y="10359390"/>
          <a:ext cx="3352800" cy="2514600"/>
        </a:xfrm>
        <a:prstGeom prst="rect">
          <a:avLst/>
        </a:prstGeom>
      </xdr:spPr>
    </xdr:pic>
    <xdr:clientData/>
  </xdr:oneCellAnchor>
  <xdr:oneCellAnchor>
    <xdr:from>
      <xdr:col>0</xdr:col>
      <xdr:colOff>257175</xdr:colOff>
      <xdr:row>310</xdr:row>
      <xdr:rowOff>114300</xdr:rowOff>
    </xdr:from>
    <xdr:ext cx="3360000" cy="2520000"/>
    <xdr:pic>
      <xdr:nvPicPr>
        <xdr:cNvPr id="14" name="Imagen 13">
          <a:extLst>
            <a:ext uri="{FF2B5EF4-FFF2-40B4-BE49-F238E27FC236}">
              <a16:creationId xmlns:a16="http://schemas.microsoft.com/office/drawing/2014/main" id="{3A18839B-277C-43A6-B4CC-75B5097D4690}"/>
            </a:ext>
          </a:extLst>
        </xdr:cNvPr>
        <xdr:cNvPicPr>
          <a:picLocks noChangeAspect="1"/>
        </xdr:cNvPicPr>
      </xdr:nvPicPr>
      <xdr:blipFill>
        <a:blip xmlns:r="http://schemas.openxmlformats.org/officeDocument/2006/relationships" r:embed="rId9"/>
        <a:stretch>
          <a:fillRect/>
        </a:stretch>
      </xdr:blipFill>
      <xdr:spPr>
        <a:xfrm>
          <a:off x="257175" y="29016960"/>
          <a:ext cx="3360000" cy="2520000"/>
        </a:xfrm>
        <a:prstGeom prst="rect">
          <a:avLst/>
        </a:prstGeom>
      </xdr:spPr>
    </xdr:pic>
    <xdr:clientData/>
  </xdr:oneCellAnchor>
  <xdr:oneCellAnchor>
    <xdr:from>
      <xdr:col>6</xdr:col>
      <xdr:colOff>419100</xdr:colOff>
      <xdr:row>310</xdr:row>
      <xdr:rowOff>66675</xdr:rowOff>
    </xdr:from>
    <xdr:ext cx="3360000" cy="2520000"/>
    <xdr:pic>
      <xdr:nvPicPr>
        <xdr:cNvPr id="15" name="Imagen 14">
          <a:extLst>
            <a:ext uri="{FF2B5EF4-FFF2-40B4-BE49-F238E27FC236}">
              <a16:creationId xmlns:a16="http://schemas.microsoft.com/office/drawing/2014/main" id="{C7DDD2E6-7D33-42E5-ACED-B8B9060259BC}"/>
            </a:ext>
          </a:extLst>
        </xdr:cNvPr>
        <xdr:cNvPicPr>
          <a:picLocks noChangeAspect="1"/>
        </xdr:cNvPicPr>
      </xdr:nvPicPr>
      <xdr:blipFill>
        <a:blip xmlns:r="http://schemas.openxmlformats.org/officeDocument/2006/relationships" r:embed="rId10"/>
        <a:stretch>
          <a:fillRect/>
        </a:stretch>
      </xdr:blipFill>
      <xdr:spPr>
        <a:xfrm>
          <a:off x="5021580" y="28969335"/>
          <a:ext cx="3360000" cy="2520000"/>
        </a:xfrm>
        <a:prstGeom prst="rect">
          <a:avLst/>
        </a:prstGeom>
      </xdr:spPr>
    </xdr:pic>
    <xdr:clientData/>
  </xdr:oneCellAnchor>
  <xdr:oneCellAnchor>
    <xdr:from>
      <xdr:col>0</xdr:col>
      <xdr:colOff>228600</xdr:colOff>
      <xdr:row>326</xdr:row>
      <xdr:rowOff>76200</xdr:rowOff>
    </xdr:from>
    <xdr:ext cx="3360000" cy="2520000"/>
    <xdr:pic>
      <xdr:nvPicPr>
        <xdr:cNvPr id="16" name="Imagen 15">
          <a:extLst>
            <a:ext uri="{FF2B5EF4-FFF2-40B4-BE49-F238E27FC236}">
              <a16:creationId xmlns:a16="http://schemas.microsoft.com/office/drawing/2014/main" id="{3942FA69-6CDF-4773-85B3-E7223D25669C}"/>
            </a:ext>
          </a:extLst>
        </xdr:cNvPr>
        <xdr:cNvPicPr>
          <a:picLocks noChangeAspect="1"/>
        </xdr:cNvPicPr>
      </xdr:nvPicPr>
      <xdr:blipFill>
        <a:blip xmlns:r="http://schemas.openxmlformats.org/officeDocument/2006/relationships" r:embed="rId11"/>
        <a:stretch>
          <a:fillRect/>
        </a:stretch>
      </xdr:blipFill>
      <xdr:spPr>
        <a:xfrm>
          <a:off x="228600" y="32125920"/>
          <a:ext cx="3360000" cy="2520000"/>
        </a:xfrm>
        <a:prstGeom prst="rect">
          <a:avLst/>
        </a:prstGeom>
      </xdr:spPr>
    </xdr:pic>
    <xdr:clientData/>
  </xdr:oneCellAnchor>
  <xdr:oneCellAnchor>
    <xdr:from>
      <xdr:col>6</xdr:col>
      <xdr:colOff>419100</xdr:colOff>
      <xdr:row>326</xdr:row>
      <xdr:rowOff>95250</xdr:rowOff>
    </xdr:from>
    <xdr:ext cx="3365122" cy="2520000"/>
    <xdr:pic>
      <xdr:nvPicPr>
        <xdr:cNvPr id="17" name="Imagen 16">
          <a:extLst>
            <a:ext uri="{FF2B5EF4-FFF2-40B4-BE49-F238E27FC236}">
              <a16:creationId xmlns:a16="http://schemas.microsoft.com/office/drawing/2014/main" id="{B3D42420-0F99-440A-8703-7DB66EF2533C}"/>
            </a:ext>
          </a:extLst>
        </xdr:cNvPr>
        <xdr:cNvPicPr>
          <a:picLocks noChangeAspect="1"/>
        </xdr:cNvPicPr>
      </xdr:nvPicPr>
      <xdr:blipFill>
        <a:blip xmlns:r="http://schemas.openxmlformats.org/officeDocument/2006/relationships" r:embed="rId12"/>
        <a:stretch>
          <a:fillRect/>
        </a:stretch>
      </xdr:blipFill>
      <xdr:spPr>
        <a:xfrm>
          <a:off x="5021580" y="32144970"/>
          <a:ext cx="3365122" cy="2520000"/>
        </a:xfrm>
        <a:prstGeom prst="rect">
          <a:avLst/>
        </a:prstGeom>
      </xdr:spPr>
    </xdr:pic>
    <xdr:clientData/>
  </xdr:oneCellAnchor>
  <xdr:oneCellAnchor>
    <xdr:from>
      <xdr:col>0</xdr:col>
      <xdr:colOff>190500</xdr:colOff>
      <xdr:row>342</xdr:row>
      <xdr:rowOff>104775</xdr:rowOff>
    </xdr:from>
    <xdr:ext cx="3357462" cy="2520000"/>
    <xdr:pic>
      <xdr:nvPicPr>
        <xdr:cNvPr id="18" name="Imagen 17">
          <a:extLst>
            <a:ext uri="{FF2B5EF4-FFF2-40B4-BE49-F238E27FC236}">
              <a16:creationId xmlns:a16="http://schemas.microsoft.com/office/drawing/2014/main" id="{035DE22C-4977-4A5E-9655-EAB64DB43A31}"/>
            </a:ext>
          </a:extLst>
        </xdr:cNvPr>
        <xdr:cNvPicPr>
          <a:picLocks noChangeAspect="1"/>
        </xdr:cNvPicPr>
      </xdr:nvPicPr>
      <xdr:blipFill>
        <a:blip xmlns:r="http://schemas.openxmlformats.org/officeDocument/2006/relationships" r:embed="rId13"/>
        <a:stretch>
          <a:fillRect/>
        </a:stretch>
      </xdr:blipFill>
      <xdr:spPr>
        <a:xfrm>
          <a:off x="190500" y="35095815"/>
          <a:ext cx="3357462" cy="2520000"/>
        </a:xfrm>
        <a:prstGeom prst="rect">
          <a:avLst/>
        </a:prstGeom>
      </xdr:spPr>
    </xdr:pic>
    <xdr:clientData/>
  </xdr:oneCellAnchor>
  <xdr:oneCellAnchor>
    <xdr:from>
      <xdr:col>6</xdr:col>
      <xdr:colOff>400050</xdr:colOff>
      <xdr:row>342</xdr:row>
      <xdr:rowOff>76200</xdr:rowOff>
    </xdr:from>
    <xdr:ext cx="3360000" cy="2520000"/>
    <xdr:pic>
      <xdr:nvPicPr>
        <xdr:cNvPr id="19" name="Imagen 18">
          <a:extLst>
            <a:ext uri="{FF2B5EF4-FFF2-40B4-BE49-F238E27FC236}">
              <a16:creationId xmlns:a16="http://schemas.microsoft.com/office/drawing/2014/main" id="{83603E6E-F823-491D-A330-B30B663181B4}"/>
            </a:ext>
          </a:extLst>
        </xdr:cNvPr>
        <xdr:cNvPicPr>
          <a:picLocks noChangeAspect="1"/>
        </xdr:cNvPicPr>
      </xdr:nvPicPr>
      <xdr:blipFill>
        <a:blip xmlns:r="http://schemas.openxmlformats.org/officeDocument/2006/relationships" r:embed="rId14"/>
        <a:stretch>
          <a:fillRect/>
        </a:stretch>
      </xdr:blipFill>
      <xdr:spPr>
        <a:xfrm>
          <a:off x="5002530" y="35067240"/>
          <a:ext cx="3360000" cy="2520000"/>
        </a:xfrm>
        <a:prstGeom prst="rect">
          <a:avLst/>
        </a:prstGeom>
      </xdr:spPr>
    </xdr:pic>
    <xdr:clientData/>
  </xdr:oneCellAnchor>
  <xdr:oneCellAnchor>
    <xdr:from>
      <xdr:col>0</xdr:col>
      <xdr:colOff>200025</xdr:colOff>
      <xdr:row>358</xdr:row>
      <xdr:rowOff>95250</xdr:rowOff>
    </xdr:from>
    <xdr:ext cx="3360000" cy="2520000"/>
    <xdr:pic>
      <xdr:nvPicPr>
        <xdr:cNvPr id="20" name="Imagen 19">
          <a:extLst>
            <a:ext uri="{FF2B5EF4-FFF2-40B4-BE49-F238E27FC236}">
              <a16:creationId xmlns:a16="http://schemas.microsoft.com/office/drawing/2014/main" id="{9465A00B-D91E-41AB-AB9F-81793C8F968E}"/>
            </a:ext>
          </a:extLst>
        </xdr:cNvPr>
        <xdr:cNvPicPr>
          <a:picLocks noChangeAspect="1"/>
        </xdr:cNvPicPr>
      </xdr:nvPicPr>
      <xdr:blipFill>
        <a:blip xmlns:r="http://schemas.openxmlformats.org/officeDocument/2006/relationships" r:embed="rId15"/>
        <a:stretch>
          <a:fillRect/>
        </a:stretch>
      </xdr:blipFill>
      <xdr:spPr>
        <a:xfrm>
          <a:off x="200025" y="38119050"/>
          <a:ext cx="3360000" cy="2520000"/>
        </a:xfrm>
        <a:prstGeom prst="rect">
          <a:avLst/>
        </a:prstGeom>
      </xdr:spPr>
    </xdr:pic>
    <xdr:clientData/>
  </xdr:oneCellAnchor>
  <xdr:oneCellAnchor>
    <xdr:from>
      <xdr:col>6</xdr:col>
      <xdr:colOff>333375</xdr:colOff>
      <xdr:row>358</xdr:row>
      <xdr:rowOff>85725</xdr:rowOff>
    </xdr:from>
    <xdr:ext cx="3360000" cy="2520000"/>
    <xdr:pic>
      <xdr:nvPicPr>
        <xdr:cNvPr id="21" name="Imagen 20">
          <a:extLst>
            <a:ext uri="{FF2B5EF4-FFF2-40B4-BE49-F238E27FC236}">
              <a16:creationId xmlns:a16="http://schemas.microsoft.com/office/drawing/2014/main" id="{7AB74B43-9DB2-4101-884F-50BE97D4CDA7}"/>
            </a:ext>
          </a:extLst>
        </xdr:cNvPr>
        <xdr:cNvPicPr>
          <a:picLocks noChangeAspect="1"/>
        </xdr:cNvPicPr>
      </xdr:nvPicPr>
      <xdr:blipFill>
        <a:blip xmlns:r="http://schemas.openxmlformats.org/officeDocument/2006/relationships" r:embed="rId16"/>
        <a:stretch>
          <a:fillRect/>
        </a:stretch>
      </xdr:blipFill>
      <xdr:spPr>
        <a:xfrm>
          <a:off x="4935855" y="38109525"/>
          <a:ext cx="3360000" cy="2520000"/>
        </a:xfrm>
        <a:prstGeom prst="rect">
          <a:avLst/>
        </a:prstGeom>
      </xdr:spPr>
    </xdr:pic>
    <xdr:clientData/>
  </xdr:oneCellAnchor>
  <xdr:oneCellAnchor>
    <xdr:from>
      <xdr:col>0</xdr:col>
      <xdr:colOff>200025</xdr:colOff>
      <xdr:row>390</xdr:row>
      <xdr:rowOff>66675</xdr:rowOff>
    </xdr:from>
    <xdr:ext cx="3368040" cy="2514600"/>
    <xdr:pic>
      <xdr:nvPicPr>
        <xdr:cNvPr id="22" name="Imagen 21">
          <a:extLst>
            <a:ext uri="{FF2B5EF4-FFF2-40B4-BE49-F238E27FC236}">
              <a16:creationId xmlns:a16="http://schemas.microsoft.com/office/drawing/2014/main" id="{74392DB5-8DEF-4850-B095-FBB5EEF2F144}"/>
            </a:ext>
          </a:extLst>
        </xdr:cNvPr>
        <xdr:cNvPicPr>
          <a:picLocks noChangeAspect="1"/>
        </xdr:cNvPicPr>
      </xdr:nvPicPr>
      <xdr:blipFill>
        <a:blip xmlns:r="http://schemas.openxmlformats.org/officeDocument/2006/relationships" r:embed="rId17"/>
        <a:stretch>
          <a:fillRect/>
        </a:stretch>
      </xdr:blipFill>
      <xdr:spPr>
        <a:xfrm>
          <a:off x="200025" y="41031795"/>
          <a:ext cx="3368040" cy="2514600"/>
        </a:xfrm>
        <a:prstGeom prst="rect">
          <a:avLst/>
        </a:prstGeom>
      </xdr:spPr>
    </xdr:pic>
    <xdr:clientData/>
  </xdr:oneCellAnchor>
  <xdr:oneCellAnchor>
    <xdr:from>
      <xdr:col>6</xdr:col>
      <xdr:colOff>361950</xdr:colOff>
      <xdr:row>390</xdr:row>
      <xdr:rowOff>57150</xdr:rowOff>
    </xdr:from>
    <xdr:ext cx="3360420" cy="2522220"/>
    <xdr:pic>
      <xdr:nvPicPr>
        <xdr:cNvPr id="23" name="Imagen 22">
          <a:extLst>
            <a:ext uri="{FF2B5EF4-FFF2-40B4-BE49-F238E27FC236}">
              <a16:creationId xmlns:a16="http://schemas.microsoft.com/office/drawing/2014/main" id="{CD8FF0A5-6502-4107-831C-71143A0D4122}"/>
            </a:ext>
          </a:extLst>
        </xdr:cNvPr>
        <xdr:cNvPicPr>
          <a:picLocks noChangeAspect="1"/>
        </xdr:cNvPicPr>
      </xdr:nvPicPr>
      <xdr:blipFill>
        <a:blip xmlns:r="http://schemas.openxmlformats.org/officeDocument/2006/relationships" r:embed="rId18"/>
        <a:stretch>
          <a:fillRect/>
        </a:stretch>
      </xdr:blipFill>
      <xdr:spPr>
        <a:xfrm>
          <a:off x="4964430" y="41022270"/>
          <a:ext cx="3360420" cy="2522220"/>
        </a:xfrm>
        <a:prstGeom prst="rect">
          <a:avLst/>
        </a:prstGeom>
      </xdr:spPr>
    </xdr:pic>
    <xdr:clientData/>
  </xdr:oneCellAnchor>
  <xdr:oneCellAnchor>
    <xdr:from>
      <xdr:col>0</xdr:col>
      <xdr:colOff>352425</xdr:colOff>
      <xdr:row>550</xdr:row>
      <xdr:rowOff>85725</xdr:rowOff>
    </xdr:from>
    <xdr:ext cx="3352800" cy="2514600"/>
    <xdr:pic>
      <xdr:nvPicPr>
        <xdr:cNvPr id="24" name="Imagen 23">
          <a:extLst>
            <a:ext uri="{FF2B5EF4-FFF2-40B4-BE49-F238E27FC236}">
              <a16:creationId xmlns:a16="http://schemas.microsoft.com/office/drawing/2014/main" id="{62F63B84-DC57-4A6A-9E3D-DF4BD67089EC}"/>
            </a:ext>
          </a:extLst>
        </xdr:cNvPr>
        <xdr:cNvPicPr>
          <a:picLocks noChangeAspect="1"/>
        </xdr:cNvPicPr>
      </xdr:nvPicPr>
      <xdr:blipFill>
        <a:blip xmlns:r="http://schemas.openxmlformats.org/officeDocument/2006/relationships" r:embed="rId19"/>
        <a:stretch>
          <a:fillRect/>
        </a:stretch>
      </xdr:blipFill>
      <xdr:spPr>
        <a:xfrm>
          <a:off x="352425" y="68025645"/>
          <a:ext cx="3352800" cy="2514600"/>
        </a:xfrm>
        <a:prstGeom prst="rect">
          <a:avLst/>
        </a:prstGeom>
      </xdr:spPr>
    </xdr:pic>
    <xdr:clientData/>
  </xdr:oneCellAnchor>
  <xdr:oneCellAnchor>
    <xdr:from>
      <xdr:col>6</xdr:col>
      <xdr:colOff>371475</xdr:colOff>
      <xdr:row>550</xdr:row>
      <xdr:rowOff>57150</xdr:rowOff>
    </xdr:from>
    <xdr:ext cx="3352800" cy="2514600"/>
    <xdr:pic>
      <xdr:nvPicPr>
        <xdr:cNvPr id="25" name="Imagen 24">
          <a:extLst>
            <a:ext uri="{FF2B5EF4-FFF2-40B4-BE49-F238E27FC236}">
              <a16:creationId xmlns:a16="http://schemas.microsoft.com/office/drawing/2014/main" id="{A71C9DE0-DD15-477F-A220-3F96AECDB05F}"/>
            </a:ext>
          </a:extLst>
        </xdr:cNvPr>
        <xdr:cNvPicPr>
          <a:picLocks noChangeAspect="1"/>
        </xdr:cNvPicPr>
      </xdr:nvPicPr>
      <xdr:blipFill>
        <a:blip xmlns:r="http://schemas.openxmlformats.org/officeDocument/2006/relationships" r:embed="rId20"/>
        <a:stretch>
          <a:fillRect/>
        </a:stretch>
      </xdr:blipFill>
      <xdr:spPr>
        <a:xfrm>
          <a:off x="4973955" y="67997070"/>
          <a:ext cx="3352800" cy="2514600"/>
        </a:xfrm>
        <a:prstGeom prst="rect">
          <a:avLst/>
        </a:prstGeom>
      </xdr:spPr>
    </xdr:pic>
    <xdr:clientData/>
  </xdr:oneCellAnchor>
  <xdr:twoCellAnchor editAs="oneCell">
    <xdr:from>
      <xdr:col>0</xdr:col>
      <xdr:colOff>352425</xdr:colOff>
      <xdr:row>502</xdr:row>
      <xdr:rowOff>47625</xdr:rowOff>
    </xdr:from>
    <xdr:to>
      <xdr:col>4</xdr:col>
      <xdr:colOff>664845</xdr:colOff>
      <xdr:row>515</xdr:row>
      <xdr:rowOff>85725</xdr:rowOff>
    </xdr:to>
    <xdr:pic>
      <xdr:nvPicPr>
        <xdr:cNvPr id="26" name="Imagen 25">
          <a:extLst>
            <a:ext uri="{FF2B5EF4-FFF2-40B4-BE49-F238E27FC236}">
              <a16:creationId xmlns:a16="http://schemas.microsoft.com/office/drawing/2014/main" id="{4CEA4C8C-D875-4025-8BDC-30BC486707DA}"/>
            </a:ext>
          </a:extLst>
        </xdr:cNvPr>
        <xdr:cNvPicPr>
          <a:picLocks noChangeAspect="1"/>
        </xdr:cNvPicPr>
      </xdr:nvPicPr>
      <xdr:blipFill>
        <a:blip xmlns:r="http://schemas.openxmlformats.org/officeDocument/2006/relationships" r:embed="rId21"/>
        <a:stretch>
          <a:fillRect/>
        </a:stretch>
      </xdr:blipFill>
      <xdr:spPr>
        <a:xfrm>
          <a:off x="352425" y="59140725"/>
          <a:ext cx="3482340" cy="2415540"/>
        </a:xfrm>
        <a:prstGeom prst="rect">
          <a:avLst/>
        </a:prstGeom>
      </xdr:spPr>
    </xdr:pic>
    <xdr:clientData/>
  </xdr:twoCellAnchor>
  <xdr:twoCellAnchor editAs="oneCell">
    <xdr:from>
      <xdr:col>6</xdr:col>
      <xdr:colOff>485775</xdr:colOff>
      <xdr:row>502</xdr:row>
      <xdr:rowOff>38100</xdr:rowOff>
    </xdr:from>
    <xdr:to>
      <xdr:col>10</xdr:col>
      <xdr:colOff>219075</xdr:colOff>
      <xdr:row>515</xdr:row>
      <xdr:rowOff>76200</xdr:rowOff>
    </xdr:to>
    <xdr:pic>
      <xdr:nvPicPr>
        <xdr:cNvPr id="27" name="Imagen 26">
          <a:extLst>
            <a:ext uri="{FF2B5EF4-FFF2-40B4-BE49-F238E27FC236}">
              <a16:creationId xmlns:a16="http://schemas.microsoft.com/office/drawing/2014/main" id="{3D4D2ABA-1431-46B2-A0C8-4291528C19DF}"/>
            </a:ext>
          </a:extLst>
        </xdr:cNvPr>
        <xdr:cNvPicPr>
          <a:picLocks noChangeAspect="1"/>
        </xdr:cNvPicPr>
      </xdr:nvPicPr>
      <xdr:blipFill>
        <a:blip xmlns:r="http://schemas.openxmlformats.org/officeDocument/2006/relationships" r:embed="rId22"/>
        <a:stretch>
          <a:fillRect/>
        </a:stretch>
      </xdr:blipFill>
      <xdr:spPr>
        <a:xfrm>
          <a:off x="5088255" y="59131200"/>
          <a:ext cx="3482340" cy="2415540"/>
        </a:xfrm>
        <a:prstGeom prst="rect">
          <a:avLst/>
        </a:prstGeom>
      </xdr:spPr>
    </xdr:pic>
    <xdr:clientData/>
  </xdr:twoCellAnchor>
  <xdr:twoCellAnchor editAs="oneCell">
    <xdr:from>
      <xdr:col>0</xdr:col>
      <xdr:colOff>342900</xdr:colOff>
      <xdr:row>69</xdr:row>
      <xdr:rowOff>57150</xdr:rowOff>
    </xdr:from>
    <xdr:to>
      <xdr:col>4</xdr:col>
      <xdr:colOff>647700</xdr:colOff>
      <xdr:row>82</xdr:row>
      <xdr:rowOff>95250</xdr:rowOff>
    </xdr:to>
    <xdr:pic>
      <xdr:nvPicPr>
        <xdr:cNvPr id="28" name="Imagen 27">
          <a:extLst>
            <a:ext uri="{FF2B5EF4-FFF2-40B4-BE49-F238E27FC236}">
              <a16:creationId xmlns:a16="http://schemas.microsoft.com/office/drawing/2014/main" id="{2D09113D-ECD0-45B6-A7A7-D07DAAC81693}"/>
            </a:ext>
          </a:extLst>
        </xdr:cNvPr>
        <xdr:cNvPicPr>
          <a:picLocks noChangeAspect="1"/>
        </xdr:cNvPicPr>
      </xdr:nvPicPr>
      <xdr:blipFill>
        <a:blip xmlns:r="http://schemas.openxmlformats.org/officeDocument/2006/relationships" r:embed="rId23"/>
        <a:stretch>
          <a:fillRect/>
        </a:stretch>
      </xdr:blipFill>
      <xdr:spPr>
        <a:xfrm>
          <a:off x="342900" y="1413510"/>
          <a:ext cx="3474720" cy="2415540"/>
        </a:xfrm>
        <a:prstGeom prst="rect">
          <a:avLst/>
        </a:prstGeom>
      </xdr:spPr>
    </xdr:pic>
    <xdr:clientData/>
  </xdr:twoCellAnchor>
  <xdr:twoCellAnchor editAs="oneCell">
    <xdr:from>
      <xdr:col>6</xdr:col>
      <xdr:colOff>381000</xdr:colOff>
      <xdr:row>69</xdr:row>
      <xdr:rowOff>66675</xdr:rowOff>
    </xdr:from>
    <xdr:to>
      <xdr:col>10</xdr:col>
      <xdr:colOff>114300</xdr:colOff>
      <xdr:row>82</xdr:row>
      <xdr:rowOff>104775</xdr:rowOff>
    </xdr:to>
    <xdr:pic>
      <xdr:nvPicPr>
        <xdr:cNvPr id="29" name="Imagen 28">
          <a:extLst>
            <a:ext uri="{FF2B5EF4-FFF2-40B4-BE49-F238E27FC236}">
              <a16:creationId xmlns:a16="http://schemas.microsoft.com/office/drawing/2014/main" id="{7CC2A3E2-2F65-4C6F-9215-D93F1997FEFE}"/>
            </a:ext>
          </a:extLst>
        </xdr:cNvPr>
        <xdr:cNvPicPr>
          <a:picLocks noChangeAspect="1"/>
        </xdr:cNvPicPr>
      </xdr:nvPicPr>
      <xdr:blipFill>
        <a:blip xmlns:r="http://schemas.openxmlformats.org/officeDocument/2006/relationships" r:embed="rId24"/>
        <a:stretch>
          <a:fillRect/>
        </a:stretch>
      </xdr:blipFill>
      <xdr:spPr>
        <a:xfrm>
          <a:off x="4983480" y="1423035"/>
          <a:ext cx="3482340" cy="2415540"/>
        </a:xfrm>
        <a:prstGeom prst="rect">
          <a:avLst/>
        </a:prstGeom>
      </xdr:spPr>
    </xdr:pic>
    <xdr:clientData/>
  </xdr:twoCellAnchor>
  <xdr:twoCellAnchor editAs="oneCell">
    <xdr:from>
      <xdr:col>0</xdr:col>
      <xdr:colOff>333375</xdr:colOff>
      <xdr:row>133</xdr:row>
      <xdr:rowOff>66675</xdr:rowOff>
    </xdr:from>
    <xdr:to>
      <xdr:col>4</xdr:col>
      <xdr:colOff>638175</xdr:colOff>
      <xdr:row>146</xdr:row>
      <xdr:rowOff>104775</xdr:rowOff>
    </xdr:to>
    <xdr:pic>
      <xdr:nvPicPr>
        <xdr:cNvPr id="30" name="Imagen 29">
          <a:extLst>
            <a:ext uri="{FF2B5EF4-FFF2-40B4-BE49-F238E27FC236}">
              <a16:creationId xmlns:a16="http://schemas.microsoft.com/office/drawing/2014/main" id="{8D9655E6-750F-45E4-AB31-53D852204B4D}"/>
            </a:ext>
          </a:extLst>
        </xdr:cNvPr>
        <xdr:cNvPicPr>
          <a:picLocks noChangeAspect="1"/>
        </xdr:cNvPicPr>
      </xdr:nvPicPr>
      <xdr:blipFill>
        <a:blip xmlns:r="http://schemas.openxmlformats.org/officeDocument/2006/relationships" r:embed="rId25"/>
        <a:stretch>
          <a:fillRect/>
        </a:stretch>
      </xdr:blipFill>
      <xdr:spPr>
        <a:xfrm>
          <a:off x="333375" y="4364355"/>
          <a:ext cx="3474720" cy="2415540"/>
        </a:xfrm>
        <a:prstGeom prst="rect">
          <a:avLst/>
        </a:prstGeom>
      </xdr:spPr>
    </xdr:pic>
    <xdr:clientData/>
  </xdr:twoCellAnchor>
  <xdr:twoCellAnchor editAs="oneCell">
    <xdr:from>
      <xdr:col>6</xdr:col>
      <xdr:colOff>333375</xdr:colOff>
      <xdr:row>133</xdr:row>
      <xdr:rowOff>66675</xdr:rowOff>
    </xdr:from>
    <xdr:to>
      <xdr:col>10</xdr:col>
      <xdr:colOff>66675</xdr:colOff>
      <xdr:row>146</xdr:row>
      <xdr:rowOff>104775</xdr:rowOff>
    </xdr:to>
    <xdr:pic>
      <xdr:nvPicPr>
        <xdr:cNvPr id="31" name="Imagen 30">
          <a:extLst>
            <a:ext uri="{FF2B5EF4-FFF2-40B4-BE49-F238E27FC236}">
              <a16:creationId xmlns:a16="http://schemas.microsoft.com/office/drawing/2014/main" id="{4B20828F-195A-40E2-81CD-0B5ABF0E8D70}"/>
            </a:ext>
          </a:extLst>
        </xdr:cNvPr>
        <xdr:cNvPicPr>
          <a:picLocks noChangeAspect="1"/>
        </xdr:cNvPicPr>
      </xdr:nvPicPr>
      <xdr:blipFill>
        <a:blip xmlns:r="http://schemas.openxmlformats.org/officeDocument/2006/relationships" r:embed="rId26"/>
        <a:stretch>
          <a:fillRect/>
        </a:stretch>
      </xdr:blipFill>
      <xdr:spPr>
        <a:xfrm>
          <a:off x="4935855" y="4364355"/>
          <a:ext cx="3482340" cy="2415540"/>
        </a:xfrm>
        <a:prstGeom prst="rect">
          <a:avLst/>
        </a:prstGeom>
      </xdr:spPr>
    </xdr:pic>
    <xdr:clientData/>
  </xdr:twoCellAnchor>
  <xdr:twoCellAnchor editAs="oneCell">
    <xdr:from>
      <xdr:col>6</xdr:col>
      <xdr:colOff>542925</xdr:colOff>
      <xdr:row>149</xdr:row>
      <xdr:rowOff>104775</xdr:rowOff>
    </xdr:from>
    <xdr:to>
      <xdr:col>10</xdr:col>
      <xdr:colOff>276225</xdr:colOff>
      <xdr:row>162</xdr:row>
      <xdr:rowOff>142875</xdr:rowOff>
    </xdr:to>
    <xdr:pic>
      <xdr:nvPicPr>
        <xdr:cNvPr id="32" name="Imagen 31">
          <a:extLst>
            <a:ext uri="{FF2B5EF4-FFF2-40B4-BE49-F238E27FC236}">
              <a16:creationId xmlns:a16="http://schemas.microsoft.com/office/drawing/2014/main" id="{96906DC4-0D11-46F0-A9BB-D855B6D114EB}"/>
            </a:ext>
          </a:extLst>
        </xdr:cNvPr>
        <xdr:cNvPicPr>
          <a:picLocks noChangeAspect="1"/>
        </xdr:cNvPicPr>
      </xdr:nvPicPr>
      <xdr:blipFill>
        <a:blip xmlns:r="http://schemas.openxmlformats.org/officeDocument/2006/relationships" r:embed="rId27"/>
        <a:stretch>
          <a:fillRect/>
        </a:stretch>
      </xdr:blipFill>
      <xdr:spPr>
        <a:xfrm>
          <a:off x="5145405" y="7343775"/>
          <a:ext cx="3482340" cy="2415540"/>
        </a:xfrm>
        <a:prstGeom prst="rect">
          <a:avLst/>
        </a:prstGeom>
      </xdr:spPr>
    </xdr:pic>
    <xdr:clientData/>
  </xdr:twoCellAnchor>
  <xdr:twoCellAnchor editAs="oneCell">
    <xdr:from>
      <xdr:col>0</xdr:col>
      <xdr:colOff>542925</xdr:colOff>
      <xdr:row>149</xdr:row>
      <xdr:rowOff>57150</xdr:rowOff>
    </xdr:from>
    <xdr:to>
      <xdr:col>4</xdr:col>
      <xdr:colOff>847725</xdr:colOff>
      <xdr:row>162</xdr:row>
      <xdr:rowOff>95250</xdr:rowOff>
    </xdr:to>
    <xdr:pic>
      <xdr:nvPicPr>
        <xdr:cNvPr id="33" name="Imagen 32">
          <a:extLst>
            <a:ext uri="{FF2B5EF4-FFF2-40B4-BE49-F238E27FC236}">
              <a16:creationId xmlns:a16="http://schemas.microsoft.com/office/drawing/2014/main" id="{16E267AA-3166-4C6D-954F-70AE3EF7764B}"/>
            </a:ext>
          </a:extLst>
        </xdr:cNvPr>
        <xdr:cNvPicPr>
          <a:picLocks noChangeAspect="1"/>
        </xdr:cNvPicPr>
      </xdr:nvPicPr>
      <xdr:blipFill>
        <a:blip xmlns:r="http://schemas.openxmlformats.org/officeDocument/2006/relationships" r:embed="rId28"/>
        <a:stretch>
          <a:fillRect/>
        </a:stretch>
      </xdr:blipFill>
      <xdr:spPr>
        <a:xfrm>
          <a:off x="542925" y="7296150"/>
          <a:ext cx="3474720" cy="2415540"/>
        </a:xfrm>
        <a:prstGeom prst="rect">
          <a:avLst/>
        </a:prstGeom>
      </xdr:spPr>
    </xdr:pic>
    <xdr:clientData/>
  </xdr:twoCellAnchor>
  <xdr:twoCellAnchor editAs="oneCell">
    <xdr:from>
      <xdr:col>0</xdr:col>
      <xdr:colOff>266700</xdr:colOff>
      <xdr:row>227</xdr:row>
      <xdr:rowOff>76200</xdr:rowOff>
    </xdr:from>
    <xdr:to>
      <xdr:col>4</xdr:col>
      <xdr:colOff>571500</xdr:colOff>
      <xdr:row>240</xdr:row>
      <xdr:rowOff>114300</xdr:rowOff>
    </xdr:to>
    <xdr:pic>
      <xdr:nvPicPr>
        <xdr:cNvPr id="34" name="Imagen 33">
          <a:extLst>
            <a:ext uri="{FF2B5EF4-FFF2-40B4-BE49-F238E27FC236}">
              <a16:creationId xmlns:a16="http://schemas.microsoft.com/office/drawing/2014/main" id="{39686C02-2337-437C-8995-9E309ED2E3C9}"/>
            </a:ext>
          </a:extLst>
        </xdr:cNvPr>
        <xdr:cNvPicPr>
          <a:picLocks noChangeAspect="1"/>
        </xdr:cNvPicPr>
      </xdr:nvPicPr>
      <xdr:blipFill>
        <a:blip xmlns:r="http://schemas.openxmlformats.org/officeDocument/2006/relationships" r:embed="rId29"/>
        <a:stretch>
          <a:fillRect/>
        </a:stretch>
      </xdr:blipFill>
      <xdr:spPr>
        <a:xfrm>
          <a:off x="266700" y="13464540"/>
          <a:ext cx="3474720" cy="2514600"/>
        </a:xfrm>
        <a:prstGeom prst="rect">
          <a:avLst/>
        </a:prstGeom>
      </xdr:spPr>
    </xdr:pic>
    <xdr:clientData/>
  </xdr:twoCellAnchor>
  <xdr:twoCellAnchor editAs="oneCell">
    <xdr:from>
      <xdr:col>6</xdr:col>
      <xdr:colOff>457200</xdr:colOff>
      <xdr:row>227</xdr:row>
      <xdr:rowOff>123825</xdr:rowOff>
    </xdr:from>
    <xdr:to>
      <xdr:col>10</xdr:col>
      <xdr:colOff>190500</xdr:colOff>
      <xdr:row>240</xdr:row>
      <xdr:rowOff>161925</xdr:rowOff>
    </xdr:to>
    <xdr:pic>
      <xdr:nvPicPr>
        <xdr:cNvPr id="35" name="Imagen 34">
          <a:extLst>
            <a:ext uri="{FF2B5EF4-FFF2-40B4-BE49-F238E27FC236}">
              <a16:creationId xmlns:a16="http://schemas.microsoft.com/office/drawing/2014/main" id="{56E321B9-9D9E-4569-BE03-F12DD45B07B7}"/>
            </a:ext>
          </a:extLst>
        </xdr:cNvPr>
        <xdr:cNvPicPr>
          <a:picLocks noChangeAspect="1"/>
        </xdr:cNvPicPr>
      </xdr:nvPicPr>
      <xdr:blipFill>
        <a:blip xmlns:r="http://schemas.openxmlformats.org/officeDocument/2006/relationships" r:embed="rId30"/>
        <a:stretch>
          <a:fillRect/>
        </a:stretch>
      </xdr:blipFill>
      <xdr:spPr>
        <a:xfrm>
          <a:off x="5059680" y="13512165"/>
          <a:ext cx="3482340" cy="2514600"/>
        </a:xfrm>
        <a:prstGeom prst="rect">
          <a:avLst/>
        </a:prstGeom>
      </xdr:spPr>
    </xdr:pic>
    <xdr:clientData/>
  </xdr:twoCellAnchor>
  <xdr:twoCellAnchor editAs="oneCell">
    <xdr:from>
      <xdr:col>0</xdr:col>
      <xdr:colOff>161925</xdr:colOff>
      <xdr:row>243</xdr:row>
      <xdr:rowOff>114300</xdr:rowOff>
    </xdr:from>
    <xdr:to>
      <xdr:col>4</xdr:col>
      <xdr:colOff>466725</xdr:colOff>
      <xdr:row>256</xdr:row>
      <xdr:rowOff>152400</xdr:rowOff>
    </xdr:to>
    <xdr:pic>
      <xdr:nvPicPr>
        <xdr:cNvPr id="36" name="Imagen 35">
          <a:extLst>
            <a:ext uri="{FF2B5EF4-FFF2-40B4-BE49-F238E27FC236}">
              <a16:creationId xmlns:a16="http://schemas.microsoft.com/office/drawing/2014/main" id="{3167B800-D537-475B-A261-D8AC84262C6D}"/>
            </a:ext>
          </a:extLst>
        </xdr:cNvPr>
        <xdr:cNvPicPr>
          <a:picLocks noChangeAspect="1"/>
        </xdr:cNvPicPr>
      </xdr:nvPicPr>
      <xdr:blipFill>
        <a:blip xmlns:r="http://schemas.openxmlformats.org/officeDocument/2006/relationships" r:embed="rId31"/>
        <a:stretch>
          <a:fillRect/>
        </a:stretch>
      </xdr:blipFill>
      <xdr:spPr>
        <a:xfrm>
          <a:off x="161925" y="16550640"/>
          <a:ext cx="3474720" cy="2514600"/>
        </a:xfrm>
        <a:prstGeom prst="rect">
          <a:avLst/>
        </a:prstGeom>
      </xdr:spPr>
    </xdr:pic>
    <xdr:clientData/>
  </xdr:twoCellAnchor>
  <xdr:twoCellAnchor editAs="oneCell">
    <xdr:from>
      <xdr:col>6</xdr:col>
      <xdr:colOff>428625</xdr:colOff>
      <xdr:row>243</xdr:row>
      <xdr:rowOff>57150</xdr:rowOff>
    </xdr:from>
    <xdr:to>
      <xdr:col>10</xdr:col>
      <xdr:colOff>161925</xdr:colOff>
      <xdr:row>256</xdr:row>
      <xdr:rowOff>95250</xdr:rowOff>
    </xdr:to>
    <xdr:pic>
      <xdr:nvPicPr>
        <xdr:cNvPr id="37" name="Imagen 36">
          <a:extLst>
            <a:ext uri="{FF2B5EF4-FFF2-40B4-BE49-F238E27FC236}">
              <a16:creationId xmlns:a16="http://schemas.microsoft.com/office/drawing/2014/main" id="{FF1D0E1C-2C81-4028-84D4-4CB6D5E2654B}"/>
            </a:ext>
          </a:extLst>
        </xdr:cNvPr>
        <xdr:cNvPicPr>
          <a:picLocks noChangeAspect="1"/>
        </xdr:cNvPicPr>
      </xdr:nvPicPr>
      <xdr:blipFill>
        <a:blip xmlns:r="http://schemas.openxmlformats.org/officeDocument/2006/relationships" r:embed="rId32"/>
        <a:stretch>
          <a:fillRect/>
        </a:stretch>
      </xdr:blipFill>
      <xdr:spPr>
        <a:xfrm>
          <a:off x="5031105" y="16493490"/>
          <a:ext cx="3482340" cy="2514600"/>
        </a:xfrm>
        <a:prstGeom prst="rect">
          <a:avLst/>
        </a:prstGeom>
      </xdr:spPr>
    </xdr:pic>
    <xdr:clientData/>
  </xdr:twoCellAnchor>
  <xdr:twoCellAnchor editAs="oneCell">
    <xdr:from>
      <xdr:col>0</xdr:col>
      <xdr:colOff>142875</xdr:colOff>
      <xdr:row>260</xdr:row>
      <xdr:rowOff>66675</xdr:rowOff>
    </xdr:from>
    <xdr:to>
      <xdr:col>4</xdr:col>
      <xdr:colOff>447675</xdr:colOff>
      <xdr:row>273</xdr:row>
      <xdr:rowOff>104775</xdr:rowOff>
    </xdr:to>
    <xdr:pic>
      <xdr:nvPicPr>
        <xdr:cNvPr id="38" name="Imagen 37">
          <a:extLst>
            <a:ext uri="{FF2B5EF4-FFF2-40B4-BE49-F238E27FC236}">
              <a16:creationId xmlns:a16="http://schemas.microsoft.com/office/drawing/2014/main" id="{BFEBF2EF-EE62-4736-87E8-EBB23BE6FDB7}"/>
            </a:ext>
          </a:extLst>
        </xdr:cNvPr>
        <xdr:cNvPicPr>
          <a:picLocks noChangeAspect="1"/>
        </xdr:cNvPicPr>
      </xdr:nvPicPr>
      <xdr:blipFill>
        <a:blip xmlns:r="http://schemas.openxmlformats.org/officeDocument/2006/relationships" r:embed="rId33"/>
        <a:stretch>
          <a:fillRect/>
        </a:stretch>
      </xdr:blipFill>
      <xdr:spPr>
        <a:xfrm>
          <a:off x="142875" y="19619595"/>
          <a:ext cx="3474720" cy="2514600"/>
        </a:xfrm>
        <a:prstGeom prst="rect">
          <a:avLst/>
        </a:prstGeom>
      </xdr:spPr>
    </xdr:pic>
    <xdr:clientData/>
  </xdr:twoCellAnchor>
  <xdr:twoCellAnchor editAs="oneCell">
    <xdr:from>
      <xdr:col>6</xdr:col>
      <xdr:colOff>371475</xdr:colOff>
      <xdr:row>260</xdr:row>
      <xdr:rowOff>76200</xdr:rowOff>
    </xdr:from>
    <xdr:to>
      <xdr:col>10</xdr:col>
      <xdr:colOff>104775</xdr:colOff>
      <xdr:row>273</xdr:row>
      <xdr:rowOff>114300</xdr:rowOff>
    </xdr:to>
    <xdr:pic>
      <xdr:nvPicPr>
        <xdr:cNvPr id="39" name="Imagen 38">
          <a:extLst>
            <a:ext uri="{FF2B5EF4-FFF2-40B4-BE49-F238E27FC236}">
              <a16:creationId xmlns:a16="http://schemas.microsoft.com/office/drawing/2014/main" id="{2911E936-B983-41E5-8998-DFB5FD562493}"/>
            </a:ext>
          </a:extLst>
        </xdr:cNvPr>
        <xdr:cNvPicPr>
          <a:picLocks noChangeAspect="1"/>
        </xdr:cNvPicPr>
      </xdr:nvPicPr>
      <xdr:blipFill>
        <a:blip xmlns:r="http://schemas.openxmlformats.org/officeDocument/2006/relationships" r:embed="rId34"/>
        <a:stretch>
          <a:fillRect/>
        </a:stretch>
      </xdr:blipFill>
      <xdr:spPr>
        <a:xfrm>
          <a:off x="4973955" y="19629120"/>
          <a:ext cx="3482340" cy="2514600"/>
        </a:xfrm>
        <a:prstGeom prst="rect">
          <a:avLst/>
        </a:prstGeom>
      </xdr:spPr>
    </xdr:pic>
    <xdr:clientData/>
  </xdr:twoCellAnchor>
  <xdr:twoCellAnchor editAs="oneCell">
    <xdr:from>
      <xdr:col>0</xdr:col>
      <xdr:colOff>180975</xdr:colOff>
      <xdr:row>277</xdr:row>
      <xdr:rowOff>114300</xdr:rowOff>
    </xdr:from>
    <xdr:to>
      <xdr:col>4</xdr:col>
      <xdr:colOff>485775</xdr:colOff>
      <xdr:row>290</xdr:row>
      <xdr:rowOff>152400</xdr:rowOff>
    </xdr:to>
    <xdr:pic>
      <xdr:nvPicPr>
        <xdr:cNvPr id="40" name="Imagen 39">
          <a:extLst>
            <a:ext uri="{FF2B5EF4-FFF2-40B4-BE49-F238E27FC236}">
              <a16:creationId xmlns:a16="http://schemas.microsoft.com/office/drawing/2014/main" id="{07042F70-69AB-4E56-977D-4E126E61D1F2}"/>
            </a:ext>
          </a:extLst>
        </xdr:cNvPr>
        <xdr:cNvPicPr>
          <a:picLocks noChangeAspect="1"/>
        </xdr:cNvPicPr>
      </xdr:nvPicPr>
      <xdr:blipFill>
        <a:blip xmlns:r="http://schemas.openxmlformats.org/officeDocument/2006/relationships" r:embed="rId35"/>
        <a:stretch>
          <a:fillRect/>
        </a:stretch>
      </xdr:blipFill>
      <xdr:spPr>
        <a:xfrm>
          <a:off x="180975" y="22783800"/>
          <a:ext cx="3474720" cy="2514600"/>
        </a:xfrm>
        <a:prstGeom prst="rect">
          <a:avLst/>
        </a:prstGeom>
      </xdr:spPr>
    </xdr:pic>
    <xdr:clientData/>
  </xdr:twoCellAnchor>
  <xdr:twoCellAnchor editAs="oneCell">
    <xdr:from>
      <xdr:col>6</xdr:col>
      <xdr:colOff>409575</xdr:colOff>
      <xdr:row>277</xdr:row>
      <xdr:rowOff>47625</xdr:rowOff>
    </xdr:from>
    <xdr:to>
      <xdr:col>10</xdr:col>
      <xdr:colOff>142875</xdr:colOff>
      <xdr:row>290</xdr:row>
      <xdr:rowOff>85725</xdr:rowOff>
    </xdr:to>
    <xdr:pic>
      <xdr:nvPicPr>
        <xdr:cNvPr id="41" name="Imagen 40">
          <a:extLst>
            <a:ext uri="{FF2B5EF4-FFF2-40B4-BE49-F238E27FC236}">
              <a16:creationId xmlns:a16="http://schemas.microsoft.com/office/drawing/2014/main" id="{1701A0B4-7946-4FD1-B996-720399E9AF4F}"/>
            </a:ext>
          </a:extLst>
        </xdr:cNvPr>
        <xdr:cNvPicPr>
          <a:picLocks noChangeAspect="1"/>
        </xdr:cNvPicPr>
      </xdr:nvPicPr>
      <xdr:blipFill>
        <a:blip xmlns:r="http://schemas.openxmlformats.org/officeDocument/2006/relationships" r:embed="rId36"/>
        <a:stretch>
          <a:fillRect/>
        </a:stretch>
      </xdr:blipFill>
      <xdr:spPr>
        <a:xfrm>
          <a:off x="5012055" y="22717125"/>
          <a:ext cx="3482340" cy="2514600"/>
        </a:xfrm>
        <a:prstGeom prst="rect">
          <a:avLst/>
        </a:prstGeom>
      </xdr:spPr>
    </xdr:pic>
    <xdr:clientData/>
  </xdr:twoCellAnchor>
  <xdr:twoCellAnchor editAs="oneCell">
    <xdr:from>
      <xdr:col>0</xdr:col>
      <xdr:colOff>180975</xdr:colOff>
      <xdr:row>294</xdr:row>
      <xdr:rowOff>76200</xdr:rowOff>
    </xdr:from>
    <xdr:to>
      <xdr:col>4</xdr:col>
      <xdr:colOff>493395</xdr:colOff>
      <xdr:row>307</xdr:row>
      <xdr:rowOff>114300</xdr:rowOff>
    </xdr:to>
    <xdr:pic>
      <xdr:nvPicPr>
        <xdr:cNvPr id="42" name="Imagen 41">
          <a:extLst>
            <a:ext uri="{FF2B5EF4-FFF2-40B4-BE49-F238E27FC236}">
              <a16:creationId xmlns:a16="http://schemas.microsoft.com/office/drawing/2014/main" id="{BD4EBAD8-CDD6-49D5-80B9-8CB5C7A5903F}"/>
            </a:ext>
          </a:extLst>
        </xdr:cNvPr>
        <xdr:cNvPicPr>
          <a:picLocks noChangeAspect="1"/>
        </xdr:cNvPicPr>
      </xdr:nvPicPr>
      <xdr:blipFill>
        <a:blip xmlns:r="http://schemas.openxmlformats.org/officeDocument/2006/relationships" r:embed="rId37"/>
        <a:stretch>
          <a:fillRect/>
        </a:stretch>
      </xdr:blipFill>
      <xdr:spPr>
        <a:xfrm>
          <a:off x="180975" y="25862280"/>
          <a:ext cx="3482340" cy="2415540"/>
        </a:xfrm>
        <a:prstGeom prst="rect">
          <a:avLst/>
        </a:prstGeom>
      </xdr:spPr>
    </xdr:pic>
    <xdr:clientData/>
  </xdr:twoCellAnchor>
  <xdr:twoCellAnchor editAs="oneCell">
    <xdr:from>
      <xdr:col>6</xdr:col>
      <xdr:colOff>400050</xdr:colOff>
      <xdr:row>294</xdr:row>
      <xdr:rowOff>57150</xdr:rowOff>
    </xdr:from>
    <xdr:to>
      <xdr:col>10</xdr:col>
      <xdr:colOff>140970</xdr:colOff>
      <xdr:row>307</xdr:row>
      <xdr:rowOff>95250</xdr:rowOff>
    </xdr:to>
    <xdr:pic>
      <xdr:nvPicPr>
        <xdr:cNvPr id="43" name="Imagen 42">
          <a:extLst>
            <a:ext uri="{FF2B5EF4-FFF2-40B4-BE49-F238E27FC236}">
              <a16:creationId xmlns:a16="http://schemas.microsoft.com/office/drawing/2014/main" id="{2DA6425F-FFC8-41AF-B81F-8FC7FEC55136}"/>
            </a:ext>
          </a:extLst>
        </xdr:cNvPr>
        <xdr:cNvPicPr>
          <a:picLocks noChangeAspect="1"/>
        </xdr:cNvPicPr>
      </xdr:nvPicPr>
      <xdr:blipFill>
        <a:blip xmlns:r="http://schemas.openxmlformats.org/officeDocument/2006/relationships" r:embed="rId38"/>
        <a:stretch>
          <a:fillRect/>
        </a:stretch>
      </xdr:blipFill>
      <xdr:spPr>
        <a:xfrm>
          <a:off x="5002530" y="25843230"/>
          <a:ext cx="3489960" cy="2415540"/>
        </a:xfrm>
        <a:prstGeom prst="rect">
          <a:avLst/>
        </a:prstGeom>
      </xdr:spPr>
    </xdr:pic>
    <xdr:clientData/>
  </xdr:twoCellAnchor>
  <xdr:twoCellAnchor editAs="oneCell">
    <xdr:from>
      <xdr:col>0</xdr:col>
      <xdr:colOff>180975</xdr:colOff>
      <xdr:row>438</xdr:row>
      <xdr:rowOff>66675</xdr:rowOff>
    </xdr:from>
    <xdr:to>
      <xdr:col>4</xdr:col>
      <xdr:colOff>485775</xdr:colOff>
      <xdr:row>451</xdr:row>
      <xdr:rowOff>104775</xdr:rowOff>
    </xdr:to>
    <xdr:pic>
      <xdr:nvPicPr>
        <xdr:cNvPr id="44" name="Imagen 43">
          <a:extLst>
            <a:ext uri="{FF2B5EF4-FFF2-40B4-BE49-F238E27FC236}">
              <a16:creationId xmlns:a16="http://schemas.microsoft.com/office/drawing/2014/main" id="{C05B7638-FADB-4BE8-8484-8F29B16756FC}"/>
            </a:ext>
          </a:extLst>
        </xdr:cNvPr>
        <xdr:cNvPicPr>
          <a:picLocks noChangeAspect="1"/>
        </xdr:cNvPicPr>
      </xdr:nvPicPr>
      <xdr:blipFill>
        <a:blip xmlns:r="http://schemas.openxmlformats.org/officeDocument/2006/relationships" r:embed="rId39"/>
        <a:stretch>
          <a:fillRect/>
        </a:stretch>
      </xdr:blipFill>
      <xdr:spPr>
        <a:xfrm>
          <a:off x="180975" y="47043975"/>
          <a:ext cx="3474720" cy="2415540"/>
        </a:xfrm>
        <a:prstGeom prst="rect">
          <a:avLst/>
        </a:prstGeom>
      </xdr:spPr>
    </xdr:pic>
    <xdr:clientData/>
  </xdr:twoCellAnchor>
  <xdr:twoCellAnchor editAs="oneCell">
    <xdr:from>
      <xdr:col>6</xdr:col>
      <xdr:colOff>323850</xdr:colOff>
      <xdr:row>438</xdr:row>
      <xdr:rowOff>76200</xdr:rowOff>
    </xdr:from>
    <xdr:to>
      <xdr:col>10</xdr:col>
      <xdr:colOff>64350</xdr:colOff>
      <xdr:row>451</xdr:row>
      <xdr:rowOff>119700</xdr:rowOff>
    </xdr:to>
    <xdr:pic>
      <xdr:nvPicPr>
        <xdr:cNvPr id="45" name="Imagen 44">
          <a:extLst>
            <a:ext uri="{FF2B5EF4-FFF2-40B4-BE49-F238E27FC236}">
              <a16:creationId xmlns:a16="http://schemas.microsoft.com/office/drawing/2014/main" id="{8BB44039-BCE8-43C5-AF10-9A868CCB85C6}"/>
            </a:ext>
          </a:extLst>
        </xdr:cNvPr>
        <xdr:cNvPicPr>
          <a:picLocks noChangeAspect="1"/>
        </xdr:cNvPicPr>
      </xdr:nvPicPr>
      <xdr:blipFill>
        <a:blip xmlns:r="http://schemas.openxmlformats.org/officeDocument/2006/relationships" r:embed="rId40"/>
        <a:stretch>
          <a:fillRect/>
        </a:stretch>
      </xdr:blipFill>
      <xdr:spPr>
        <a:xfrm>
          <a:off x="4926330" y="47053500"/>
          <a:ext cx="3489540" cy="2420940"/>
        </a:xfrm>
        <a:prstGeom prst="rect">
          <a:avLst/>
        </a:prstGeom>
      </xdr:spPr>
    </xdr:pic>
    <xdr:clientData/>
  </xdr:twoCellAnchor>
  <xdr:twoCellAnchor editAs="oneCell">
    <xdr:from>
      <xdr:col>0</xdr:col>
      <xdr:colOff>190500</xdr:colOff>
      <xdr:row>454</xdr:row>
      <xdr:rowOff>85725</xdr:rowOff>
    </xdr:from>
    <xdr:to>
      <xdr:col>4</xdr:col>
      <xdr:colOff>502920</xdr:colOff>
      <xdr:row>467</xdr:row>
      <xdr:rowOff>131445</xdr:rowOff>
    </xdr:to>
    <xdr:pic>
      <xdr:nvPicPr>
        <xdr:cNvPr id="46" name="Imagen 45">
          <a:extLst>
            <a:ext uri="{FF2B5EF4-FFF2-40B4-BE49-F238E27FC236}">
              <a16:creationId xmlns:a16="http://schemas.microsoft.com/office/drawing/2014/main" id="{EAF86171-926F-44A9-85AC-C7601A3474EE}"/>
            </a:ext>
          </a:extLst>
        </xdr:cNvPr>
        <xdr:cNvPicPr>
          <a:picLocks noChangeAspect="1"/>
        </xdr:cNvPicPr>
      </xdr:nvPicPr>
      <xdr:blipFill>
        <a:blip xmlns:r="http://schemas.openxmlformats.org/officeDocument/2006/relationships" r:embed="rId41"/>
        <a:stretch>
          <a:fillRect/>
        </a:stretch>
      </xdr:blipFill>
      <xdr:spPr>
        <a:xfrm>
          <a:off x="190500" y="50179605"/>
          <a:ext cx="3482340" cy="2423160"/>
        </a:xfrm>
        <a:prstGeom prst="rect">
          <a:avLst/>
        </a:prstGeom>
      </xdr:spPr>
    </xdr:pic>
    <xdr:clientData/>
  </xdr:twoCellAnchor>
  <xdr:twoCellAnchor editAs="oneCell">
    <xdr:from>
      <xdr:col>7</xdr:col>
      <xdr:colOff>238125</xdr:colOff>
      <xdr:row>454</xdr:row>
      <xdr:rowOff>66675</xdr:rowOff>
    </xdr:from>
    <xdr:to>
      <xdr:col>9</xdr:col>
      <xdr:colOff>66675</xdr:colOff>
      <xdr:row>467</xdr:row>
      <xdr:rowOff>110175</xdr:rowOff>
    </xdr:to>
    <xdr:pic>
      <xdr:nvPicPr>
        <xdr:cNvPr id="47" name="Imagen 46">
          <a:extLst>
            <a:ext uri="{FF2B5EF4-FFF2-40B4-BE49-F238E27FC236}">
              <a16:creationId xmlns:a16="http://schemas.microsoft.com/office/drawing/2014/main" id="{2664A11A-2AE7-43D6-AB65-3EE425EF51FD}"/>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633085" y="50160555"/>
          <a:ext cx="1992630" cy="2420940"/>
        </a:xfrm>
        <a:prstGeom prst="rect">
          <a:avLst/>
        </a:prstGeom>
      </xdr:spPr>
    </xdr:pic>
    <xdr:clientData/>
  </xdr:twoCellAnchor>
  <xdr:twoCellAnchor editAs="oneCell">
    <xdr:from>
      <xdr:col>0</xdr:col>
      <xdr:colOff>171450</xdr:colOff>
      <xdr:row>470</xdr:row>
      <xdr:rowOff>66675</xdr:rowOff>
    </xdr:from>
    <xdr:to>
      <xdr:col>4</xdr:col>
      <xdr:colOff>483870</xdr:colOff>
      <xdr:row>483</xdr:row>
      <xdr:rowOff>112395</xdr:rowOff>
    </xdr:to>
    <xdr:pic>
      <xdr:nvPicPr>
        <xdr:cNvPr id="48" name="Imagen 47">
          <a:extLst>
            <a:ext uri="{FF2B5EF4-FFF2-40B4-BE49-F238E27FC236}">
              <a16:creationId xmlns:a16="http://schemas.microsoft.com/office/drawing/2014/main" id="{145AC646-6F05-44CF-8621-34E38E5CF5C0}"/>
            </a:ext>
          </a:extLst>
        </xdr:cNvPr>
        <xdr:cNvPicPr>
          <a:picLocks noChangeAspect="1"/>
        </xdr:cNvPicPr>
      </xdr:nvPicPr>
      <xdr:blipFill>
        <a:blip xmlns:r="http://schemas.openxmlformats.org/officeDocument/2006/relationships" r:embed="rId43"/>
        <a:stretch>
          <a:fillRect/>
        </a:stretch>
      </xdr:blipFill>
      <xdr:spPr>
        <a:xfrm>
          <a:off x="171450" y="53101875"/>
          <a:ext cx="3482340" cy="2423160"/>
        </a:xfrm>
        <a:prstGeom prst="rect">
          <a:avLst/>
        </a:prstGeom>
      </xdr:spPr>
    </xdr:pic>
    <xdr:clientData/>
  </xdr:twoCellAnchor>
  <xdr:twoCellAnchor editAs="oneCell">
    <xdr:from>
      <xdr:col>6</xdr:col>
      <xdr:colOff>428625</xdr:colOff>
      <xdr:row>470</xdr:row>
      <xdr:rowOff>85725</xdr:rowOff>
    </xdr:from>
    <xdr:to>
      <xdr:col>10</xdr:col>
      <xdr:colOff>166587</xdr:colOff>
      <xdr:row>483</xdr:row>
      <xdr:rowOff>129225</xdr:rowOff>
    </xdr:to>
    <xdr:pic>
      <xdr:nvPicPr>
        <xdr:cNvPr id="49" name="Imagen 48">
          <a:extLst>
            <a:ext uri="{FF2B5EF4-FFF2-40B4-BE49-F238E27FC236}">
              <a16:creationId xmlns:a16="http://schemas.microsoft.com/office/drawing/2014/main" id="{8E6304A6-7E63-4272-BA0E-37C007F01BEF}"/>
            </a:ext>
          </a:extLst>
        </xdr:cNvPr>
        <xdr:cNvPicPr>
          <a:picLocks noChangeAspect="1"/>
        </xdr:cNvPicPr>
      </xdr:nvPicPr>
      <xdr:blipFill>
        <a:blip xmlns:r="http://schemas.openxmlformats.org/officeDocument/2006/relationships" r:embed="rId44"/>
        <a:stretch>
          <a:fillRect/>
        </a:stretch>
      </xdr:blipFill>
      <xdr:spPr>
        <a:xfrm>
          <a:off x="5031105" y="53120925"/>
          <a:ext cx="3487002" cy="2420940"/>
        </a:xfrm>
        <a:prstGeom prst="rect">
          <a:avLst/>
        </a:prstGeom>
      </xdr:spPr>
    </xdr:pic>
    <xdr:clientData/>
  </xdr:twoCellAnchor>
  <xdr:twoCellAnchor editAs="oneCell">
    <xdr:from>
      <xdr:col>0</xdr:col>
      <xdr:colOff>352425</xdr:colOff>
      <xdr:row>486</xdr:row>
      <xdr:rowOff>66675</xdr:rowOff>
    </xdr:from>
    <xdr:to>
      <xdr:col>4</xdr:col>
      <xdr:colOff>626745</xdr:colOff>
      <xdr:row>499</xdr:row>
      <xdr:rowOff>81915</xdr:rowOff>
    </xdr:to>
    <xdr:pic>
      <xdr:nvPicPr>
        <xdr:cNvPr id="50" name="Imagen 49">
          <a:extLst>
            <a:ext uri="{FF2B5EF4-FFF2-40B4-BE49-F238E27FC236}">
              <a16:creationId xmlns:a16="http://schemas.microsoft.com/office/drawing/2014/main" id="{7A415091-CCEB-4A92-B610-15DC5AFE4C5E}"/>
            </a:ext>
          </a:extLst>
        </xdr:cNvPr>
        <xdr:cNvPicPr>
          <a:picLocks noChangeAspect="1"/>
        </xdr:cNvPicPr>
      </xdr:nvPicPr>
      <xdr:blipFill>
        <a:blip xmlns:r="http://schemas.openxmlformats.org/officeDocument/2006/relationships" r:embed="rId45"/>
        <a:stretch>
          <a:fillRect/>
        </a:stretch>
      </xdr:blipFill>
      <xdr:spPr>
        <a:xfrm>
          <a:off x="352425" y="56043195"/>
          <a:ext cx="3444240" cy="2392680"/>
        </a:xfrm>
        <a:prstGeom prst="rect">
          <a:avLst/>
        </a:prstGeom>
      </xdr:spPr>
    </xdr:pic>
    <xdr:clientData/>
  </xdr:twoCellAnchor>
  <xdr:twoCellAnchor editAs="oneCell">
    <xdr:from>
      <xdr:col>6</xdr:col>
      <xdr:colOff>0</xdr:colOff>
      <xdr:row>486</xdr:row>
      <xdr:rowOff>0</xdr:rowOff>
    </xdr:from>
    <xdr:to>
      <xdr:col>9</xdr:col>
      <xdr:colOff>502500</xdr:colOff>
      <xdr:row>499</xdr:row>
      <xdr:rowOff>43500</xdr:rowOff>
    </xdr:to>
    <xdr:pic>
      <xdr:nvPicPr>
        <xdr:cNvPr id="51" name="Imagen 50">
          <a:extLst>
            <a:ext uri="{FF2B5EF4-FFF2-40B4-BE49-F238E27FC236}">
              <a16:creationId xmlns:a16="http://schemas.microsoft.com/office/drawing/2014/main" id="{207F7704-5116-4A08-93C9-35D665FEE9E4}"/>
            </a:ext>
          </a:extLst>
        </xdr:cNvPr>
        <xdr:cNvPicPr>
          <a:picLocks noChangeAspect="1"/>
        </xdr:cNvPicPr>
      </xdr:nvPicPr>
      <xdr:blipFill>
        <a:blip xmlns:r="http://schemas.openxmlformats.org/officeDocument/2006/relationships" r:embed="rId46"/>
        <a:stretch>
          <a:fillRect/>
        </a:stretch>
      </xdr:blipFill>
      <xdr:spPr>
        <a:xfrm>
          <a:off x="4602480" y="55976520"/>
          <a:ext cx="3459060" cy="2420940"/>
        </a:xfrm>
        <a:prstGeom prst="rect">
          <a:avLst/>
        </a:prstGeom>
      </xdr:spPr>
    </xdr:pic>
    <xdr:clientData/>
  </xdr:twoCellAnchor>
  <xdr:twoCellAnchor editAs="oneCell">
    <xdr:from>
      <xdr:col>0</xdr:col>
      <xdr:colOff>285750</xdr:colOff>
      <xdr:row>518</xdr:row>
      <xdr:rowOff>66675</xdr:rowOff>
    </xdr:from>
    <xdr:to>
      <xdr:col>4</xdr:col>
      <xdr:colOff>590550</xdr:colOff>
      <xdr:row>531</xdr:row>
      <xdr:rowOff>104775</xdr:rowOff>
    </xdr:to>
    <xdr:pic>
      <xdr:nvPicPr>
        <xdr:cNvPr id="52" name="Imagen 51">
          <a:extLst>
            <a:ext uri="{FF2B5EF4-FFF2-40B4-BE49-F238E27FC236}">
              <a16:creationId xmlns:a16="http://schemas.microsoft.com/office/drawing/2014/main" id="{1273DE68-5838-4939-99A6-F24C512D2DFB}"/>
            </a:ext>
          </a:extLst>
        </xdr:cNvPr>
        <xdr:cNvPicPr>
          <a:picLocks noChangeAspect="1"/>
        </xdr:cNvPicPr>
      </xdr:nvPicPr>
      <xdr:blipFill>
        <a:blip xmlns:r="http://schemas.openxmlformats.org/officeDocument/2006/relationships" r:embed="rId47"/>
        <a:stretch>
          <a:fillRect/>
        </a:stretch>
      </xdr:blipFill>
      <xdr:spPr>
        <a:xfrm>
          <a:off x="285750" y="62108715"/>
          <a:ext cx="3474720" cy="2415540"/>
        </a:xfrm>
        <a:prstGeom prst="rect">
          <a:avLst/>
        </a:prstGeom>
      </xdr:spPr>
    </xdr:pic>
    <xdr:clientData/>
  </xdr:twoCellAnchor>
  <xdr:twoCellAnchor editAs="oneCell">
    <xdr:from>
      <xdr:col>6</xdr:col>
      <xdr:colOff>409575</xdr:colOff>
      <xdr:row>518</xdr:row>
      <xdr:rowOff>66675</xdr:rowOff>
    </xdr:from>
    <xdr:to>
      <xdr:col>10</xdr:col>
      <xdr:colOff>150075</xdr:colOff>
      <xdr:row>531</xdr:row>
      <xdr:rowOff>110175</xdr:rowOff>
    </xdr:to>
    <xdr:pic>
      <xdr:nvPicPr>
        <xdr:cNvPr id="53" name="Imagen 52">
          <a:extLst>
            <a:ext uri="{FF2B5EF4-FFF2-40B4-BE49-F238E27FC236}">
              <a16:creationId xmlns:a16="http://schemas.microsoft.com/office/drawing/2014/main" id="{9B74EE40-1165-4EF8-8538-EAEEE737E3E7}"/>
            </a:ext>
          </a:extLst>
        </xdr:cNvPr>
        <xdr:cNvPicPr>
          <a:picLocks noChangeAspect="1"/>
        </xdr:cNvPicPr>
      </xdr:nvPicPr>
      <xdr:blipFill>
        <a:blip xmlns:r="http://schemas.openxmlformats.org/officeDocument/2006/relationships" r:embed="rId48"/>
        <a:stretch>
          <a:fillRect/>
        </a:stretch>
      </xdr:blipFill>
      <xdr:spPr>
        <a:xfrm>
          <a:off x="5012055" y="62108715"/>
          <a:ext cx="3489540" cy="2420940"/>
        </a:xfrm>
        <a:prstGeom prst="rect">
          <a:avLst/>
        </a:prstGeom>
      </xdr:spPr>
    </xdr:pic>
    <xdr:clientData/>
  </xdr:twoCellAnchor>
  <xdr:twoCellAnchor editAs="oneCell">
    <xdr:from>
      <xdr:col>0</xdr:col>
      <xdr:colOff>247650</xdr:colOff>
      <xdr:row>534</xdr:row>
      <xdr:rowOff>57150</xdr:rowOff>
    </xdr:from>
    <xdr:to>
      <xdr:col>4</xdr:col>
      <xdr:colOff>552450</xdr:colOff>
      <xdr:row>547</xdr:row>
      <xdr:rowOff>95250</xdr:rowOff>
    </xdr:to>
    <xdr:pic>
      <xdr:nvPicPr>
        <xdr:cNvPr id="54" name="Imagen 53">
          <a:extLst>
            <a:ext uri="{FF2B5EF4-FFF2-40B4-BE49-F238E27FC236}">
              <a16:creationId xmlns:a16="http://schemas.microsoft.com/office/drawing/2014/main" id="{1DB497E6-6CDA-4A0F-81F7-BE05A08303D0}"/>
            </a:ext>
          </a:extLst>
        </xdr:cNvPr>
        <xdr:cNvPicPr>
          <a:picLocks noChangeAspect="1"/>
        </xdr:cNvPicPr>
      </xdr:nvPicPr>
      <xdr:blipFill>
        <a:blip xmlns:r="http://schemas.openxmlformats.org/officeDocument/2006/relationships" r:embed="rId49"/>
        <a:stretch>
          <a:fillRect/>
        </a:stretch>
      </xdr:blipFill>
      <xdr:spPr>
        <a:xfrm>
          <a:off x="247650" y="65048130"/>
          <a:ext cx="3474720" cy="2415540"/>
        </a:xfrm>
        <a:prstGeom prst="rect">
          <a:avLst/>
        </a:prstGeom>
      </xdr:spPr>
    </xdr:pic>
    <xdr:clientData/>
  </xdr:twoCellAnchor>
  <xdr:twoCellAnchor editAs="oneCell">
    <xdr:from>
      <xdr:col>6</xdr:col>
      <xdr:colOff>390525</xdr:colOff>
      <xdr:row>534</xdr:row>
      <xdr:rowOff>85725</xdr:rowOff>
    </xdr:from>
    <xdr:to>
      <xdr:col>10</xdr:col>
      <xdr:colOff>131025</xdr:colOff>
      <xdr:row>547</xdr:row>
      <xdr:rowOff>129225</xdr:rowOff>
    </xdr:to>
    <xdr:pic>
      <xdr:nvPicPr>
        <xdr:cNvPr id="55" name="Imagen 54">
          <a:extLst>
            <a:ext uri="{FF2B5EF4-FFF2-40B4-BE49-F238E27FC236}">
              <a16:creationId xmlns:a16="http://schemas.microsoft.com/office/drawing/2014/main" id="{3027A6D0-5400-4C22-BA92-04D0D88D8BEB}"/>
            </a:ext>
          </a:extLst>
        </xdr:cNvPr>
        <xdr:cNvPicPr>
          <a:picLocks noChangeAspect="1"/>
        </xdr:cNvPicPr>
      </xdr:nvPicPr>
      <xdr:blipFill>
        <a:blip xmlns:r="http://schemas.openxmlformats.org/officeDocument/2006/relationships" r:embed="rId50"/>
        <a:stretch>
          <a:fillRect/>
        </a:stretch>
      </xdr:blipFill>
      <xdr:spPr>
        <a:xfrm>
          <a:off x="4993005" y="65076705"/>
          <a:ext cx="3489540" cy="24209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2B65FF62-143F-47DA-A72A-1A8DE65AC47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9EED6BB-AF03-493B-BA55-25B0E99C73F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38100</xdr:colOff>
      <xdr:row>5</xdr:row>
      <xdr:rowOff>114300</xdr:rowOff>
    </xdr:from>
    <xdr:to>
      <xdr:col>11</xdr:col>
      <xdr:colOff>560371</xdr:colOff>
      <xdr:row>18</xdr:row>
      <xdr:rowOff>79079</xdr:rowOff>
    </xdr:to>
    <xdr:pic>
      <xdr:nvPicPr>
        <xdr:cNvPr id="4" name="Imagen 3">
          <a:extLst>
            <a:ext uri="{FF2B5EF4-FFF2-40B4-BE49-F238E27FC236}">
              <a16:creationId xmlns:a16="http://schemas.microsoft.com/office/drawing/2014/main" id="{1FC4D7A8-3FB9-44C0-A662-1695691076A9}"/>
            </a:ext>
          </a:extLst>
        </xdr:cNvPr>
        <xdr:cNvPicPr>
          <a:picLocks noChangeAspect="1"/>
        </xdr:cNvPicPr>
      </xdr:nvPicPr>
      <xdr:blipFill>
        <a:blip xmlns:r="http://schemas.openxmlformats.org/officeDocument/2006/relationships" r:embed="rId3"/>
        <a:stretch>
          <a:fillRect/>
        </a:stretch>
      </xdr:blipFill>
      <xdr:spPr>
        <a:xfrm>
          <a:off x="3916680" y="1280160"/>
          <a:ext cx="3562651" cy="2357459"/>
        </a:xfrm>
        <a:prstGeom prst="rect">
          <a:avLst/>
        </a:prstGeom>
      </xdr:spPr>
    </xdr:pic>
    <xdr:clientData/>
  </xdr:twoCellAnchor>
  <xdr:twoCellAnchor editAs="oneCell">
    <xdr:from>
      <xdr:col>1</xdr:col>
      <xdr:colOff>34926</xdr:colOff>
      <xdr:row>37</xdr:row>
      <xdr:rowOff>47625</xdr:rowOff>
    </xdr:from>
    <xdr:to>
      <xdr:col>6</xdr:col>
      <xdr:colOff>514626</xdr:colOff>
      <xdr:row>50</xdr:row>
      <xdr:rowOff>152606</xdr:rowOff>
    </xdr:to>
    <xdr:pic>
      <xdr:nvPicPr>
        <xdr:cNvPr id="5" name="Imagen 4">
          <a:extLst>
            <a:ext uri="{FF2B5EF4-FFF2-40B4-BE49-F238E27FC236}">
              <a16:creationId xmlns:a16="http://schemas.microsoft.com/office/drawing/2014/main" id="{75589B53-F202-4BA9-B8E0-437ECC30786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86386" y="7218045"/>
          <a:ext cx="3527700" cy="2482421"/>
        </a:xfrm>
        <a:prstGeom prst="rect">
          <a:avLst/>
        </a:prstGeom>
      </xdr:spPr>
    </xdr:pic>
    <xdr:clientData/>
  </xdr:twoCellAnchor>
  <xdr:twoCellAnchor editAs="oneCell">
    <xdr:from>
      <xdr:col>7</xdr:col>
      <xdr:colOff>38100</xdr:colOff>
      <xdr:row>37</xdr:row>
      <xdr:rowOff>30957</xdr:rowOff>
    </xdr:from>
    <xdr:to>
      <xdr:col>11</xdr:col>
      <xdr:colOff>561975</xdr:colOff>
      <xdr:row>50</xdr:row>
      <xdr:rowOff>161926</xdr:rowOff>
    </xdr:to>
    <xdr:pic>
      <xdr:nvPicPr>
        <xdr:cNvPr id="6" name="Imagen 5">
          <a:extLst>
            <a:ext uri="{FF2B5EF4-FFF2-40B4-BE49-F238E27FC236}">
              <a16:creationId xmlns:a16="http://schemas.microsoft.com/office/drawing/2014/main" id="{75D884BC-4D93-49EA-8D8E-4CFCA73B682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16680" y="7201377"/>
          <a:ext cx="3564255" cy="2508409"/>
        </a:xfrm>
        <a:prstGeom prst="rect">
          <a:avLst/>
        </a:prstGeom>
      </xdr:spPr>
    </xdr:pic>
    <xdr:clientData/>
  </xdr:twoCellAnchor>
  <xdr:twoCellAnchor editAs="oneCell">
    <xdr:from>
      <xdr:col>7</xdr:col>
      <xdr:colOff>40659</xdr:colOff>
      <xdr:row>69</xdr:row>
      <xdr:rowOff>21610</xdr:rowOff>
    </xdr:from>
    <xdr:to>
      <xdr:col>11</xdr:col>
      <xdr:colOff>573124</xdr:colOff>
      <xdr:row>82</xdr:row>
      <xdr:rowOff>154399</xdr:rowOff>
    </xdr:to>
    <xdr:pic>
      <xdr:nvPicPr>
        <xdr:cNvPr id="7" name="Imagen 6">
          <a:extLst>
            <a:ext uri="{FF2B5EF4-FFF2-40B4-BE49-F238E27FC236}">
              <a16:creationId xmlns:a16="http://schemas.microsoft.com/office/drawing/2014/main" id="{F116A262-89E7-4C0C-AB98-63774A7A0A1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19239" y="13089910"/>
          <a:ext cx="3572845" cy="2510229"/>
        </a:xfrm>
        <a:prstGeom prst="rect">
          <a:avLst/>
        </a:prstGeom>
      </xdr:spPr>
    </xdr:pic>
    <xdr:clientData/>
  </xdr:twoCellAnchor>
  <xdr:twoCellAnchor editAs="oneCell">
    <xdr:from>
      <xdr:col>1</xdr:col>
      <xdr:colOff>28575</xdr:colOff>
      <xdr:row>69</xdr:row>
      <xdr:rowOff>38100</xdr:rowOff>
    </xdr:from>
    <xdr:to>
      <xdr:col>6</xdr:col>
      <xdr:colOff>525045</xdr:colOff>
      <xdr:row>82</xdr:row>
      <xdr:rowOff>151037</xdr:rowOff>
    </xdr:to>
    <xdr:pic>
      <xdr:nvPicPr>
        <xdr:cNvPr id="8" name="Imagen 7">
          <a:extLst>
            <a:ext uri="{FF2B5EF4-FFF2-40B4-BE49-F238E27FC236}">
              <a16:creationId xmlns:a16="http://schemas.microsoft.com/office/drawing/2014/main" id="{1D678F39-2CEC-4307-A705-08E18C17E03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80035" y="13106400"/>
          <a:ext cx="3544470" cy="2490377"/>
        </a:xfrm>
        <a:prstGeom prst="rect">
          <a:avLst/>
        </a:prstGeom>
      </xdr:spPr>
    </xdr:pic>
    <xdr:clientData/>
  </xdr:twoCellAnchor>
  <xdr:twoCellAnchor editAs="oneCell">
    <xdr:from>
      <xdr:col>1</xdr:col>
      <xdr:colOff>38100</xdr:colOff>
      <xdr:row>53</xdr:row>
      <xdr:rowOff>38100</xdr:rowOff>
    </xdr:from>
    <xdr:to>
      <xdr:col>6</xdr:col>
      <xdr:colOff>534571</xdr:colOff>
      <xdr:row>66</xdr:row>
      <xdr:rowOff>151038</xdr:rowOff>
    </xdr:to>
    <xdr:pic>
      <xdr:nvPicPr>
        <xdr:cNvPr id="9" name="Imagen 8">
          <a:extLst>
            <a:ext uri="{FF2B5EF4-FFF2-40B4-BE49-F238E27FC236}">
              <a16:creationId xmlns:a16="http://schemas.microsoft.com/office/drawing/2014/main" id="{868CCB46-9C7F-4DC0-B216-CC649D10AED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89560" y="10157460"/>
          <a:ext cx="3544471" cy="2490378"/>
        </a:xfrm>
        <a:prstGeom prst="rect">
          <a:avLst/>
        </a:prstGeom>
      </xdr:spPr>
    </xdr:pic>
    <xdr:clientData/>
  </xdr:twoCellAnchor>
  <xdr:twoCellAnchor editAs="oneCell">
    <xdr:from>
      <xdr:col>7</xdr:col>
      <xdr:colOff>47625</xdr:colOff>
      <xdr:row>53</xdr:row>
      <xdr:rowOff>28575</xdr:rowOff>
    </xdr:from>
    <xdr:to>
      <xdr:col>11</xdr:col>
      <xdr:colOff>573194</xdr:colOff>
      <xdr:row>66</xdr:row>
      <xdr:rowOff>160394</xdr:rowOff>
    </xdr:to>
    <xdr:pic>
      <xdr:nvPicPr>
        <xdr:cNvPr id="10" name="Imagen 9">
          <a:extLst>
            <a:ext uri="{FF2B5EF4-FFF2-40B4-BE49-F238E27FC236}">
              <a16:creationId xmlns:a16="http://schemas.microsoft.com/office/drawing/2014/main" id="{7BBA22CF-7928-48DE-AEFB-0D0DA07685B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926205" y="10147935"/>
          <a:ext cx="3565949" cy="2509259"/>
        </a:xfrm>
        <a:prstGeom prst="rect">
          <a:avLst/>
        </a:prstGeom>
      </xdr:spPr>
    </xdr:pic>
    <xdr:clientData/>
  </xdr:twoCellAnchor>
  <xdr:twoCellAnchor editAs="oneCell">
    <xdr:from>
      <xdr:col>7</xdr:col>
      <xdr:colOff>42422</xdr:colOff>
      <xdr:row>85</xdr:row>
      <xdr:rowOff>38100</xdr:rowOff>
    </xdr:from>
    <xdr:to>
      <xdr:col>11</xdr:col>
      <xdr:colOff>569123</xdr:colOff>
      <xdr:row>98</xdr:row>
      <xdr:rowOff>166566</xdr:rowOff>
    </xdr:to>
    <xdr:pic>
      <xdr:nvPicPr>
        <xdr:cNvPr id="11" name="Imagen 10">
          <a:extLst>
            <a:ext uri="{FF2B5EF4-FFF2-40B4-BE49-F238E27FC236}">
              <a16:creationId xmlns:a16="http://schemas.microsoft.com/office/drawing/2014/main" id="{22F123FA-9248-42A4-8828-FA77D98A144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21002" y="16055340"/>
          <a:ext cx="3567081" cy="2505906"/>
        </a:xfrm>
        <a:prstGeom prst="rect">
          <a:avLst/>
        </a:prstGeom>
      </xdr:spPr>
    </xdr:pic>
    <xdr:clientData/>
  </xdr:twoCellAnchor>
  <xdr:twoCellAnchor editAs="oneCell">
    <xdr:from>
      <xdr:col>1</xdr:col>
      <xdr:colOff>28575</xdr:colOff>
      <xdr:row>85</xdr:row>
      <xdr:rowOff>46748</xdr:rowOff>
    </xdr:from>
    <xdr:to>
      <xdr:col>6</xdr:col>
      <xdr:colOff>540295</xdr:colOff>
      <xdr:row>98</xdr:row>
      <xdr:rowOff>175324</xdr:rowOff>
    </xdr:to>
    <xdr:pic>
      <xdr:nvPicPr>
        <xdr:cNvPr id="12" name="Imagen 11">
          <a:extLst>
            <a:ext uri="{FF2B5EF4-FFF2-40B4-BE49-F238E27FC236}">
              <a16:creationId xmlns:a16="http://schemas.microsoft.com/office/drawing/2014/main" id="{F5BAC360-EFB0-455B-83B4-07376B0901B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80035" y="16063988"/>
          <a:ext cx="3559720" cy="2506016"/>
        </a:xfrm>
        <a:prstGeom prst="rect">
          <a:avLst/>
        </a:prstGeom>
      </xdr:spPr>
    </xdr:pic>
    <xdr:clientData/>
  </xdr:twoCellAnchor>
  <xdr:twoCellAnchor editAs="oneCell">
    <xdr:from>
      <xdr:col>1</xdr:col>
      <xdr:colOff>71825</xdr:colOff>
      <xdr:row>5</xdr:row>
      <xdr:rowOff>57150</xdr:rowOff>
    </xdr:from>
    <xdr:to>
      <xdr:col>6</xdr:col>
      <xdr:colOff>471575</xdr:colOff>
      <xdr:row>18</xdr:row>
      <xdr:rowOff>92644</xdr:rowOff>
    </xdr:to>
    <xdr:pic>
      <xdr:nvPicPr>
        <xdr:cNvPr id="13" name="Imagen 12">
          <a:extLst>
            <a:ext uri="{FF2B5EF4-FFF2-40B4-BE49-F238E27FC236}">
              <a16:creationId xmlns:a16="http://schemas.microsoft.com/office/drawing/2014/main" id="{4AD58D8D-7139-45BB-BE85-F4F5C8EFA22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23285" y="1223010"/>
          <a:ext cx="3447750" cy="2428174"/>
        </a:xfrm>
        <a:prstGeom prst="rect">
          <a:avLst/>
        </a:prstGeom>
      </xdr:spPr>
    </xdr:pic>
    <xdr:clientData/>
  </xdr:twoCellAnchor>
  <xdr:twoCellAnchor editAs="oneCell">
    <xdr:from>
      <xdr:col>1</xdr:col>
      <xdr:colOff>38100</xdr:colOff>
      <xdr:row>21</xdr:row>
      <xdr:rowOff>52352</xdr:rowOff>
    </xdr:from>
    <xdr:to>
      <xdr:col>6</xdr:col>
      <xdr:colOff>495300</xdr:colOff>
      <xdr:row>34</xdr:row>
      <xdr:rowOff>130933</xdr:rowOff>
    </xdr:to>
    <xdr:pic>
      <xdr:nvPicPr>
        <xdr:cNvPr id="14" name="Imagen 13">
          <a:extLst>
            <a:ext uri="{FF2B5EF4-FFF2-40B4-BE49-F238E27FC236}">
              <a16:creationId xmlns:a16="http://schemas.microsoft.com/office/drawing/2014/main" id="{60C31046-E3BD-4334-A288-3CFC7C78AFC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89560" y="4220492"/>
          <a:ext cx="3505200" cy="2471261"/>
        </a:xfrm>
        <a:prstGeom prst="rect">
          <a:avLst/>
        </a:prstGeom>
      </xdr:spPr>
    </xdr:pic>
    <xdr:clientData/>
  </xdr:twoCellAnchor>
  <xdr:twoCellAnchor editAs="oneCell">
    <xdr:from>
      <xdr:col>7</xdr:col>
      <xdr:colOff>43250</xdr:colOff>
      <xdr:row>21</xdr:row>
      <xdr:rowOff>38101</xdr:rowOff>
    </xdr:from>
    <xdr:to>
      <xdr:col>11</xdr:col>
      <xdr:colOff>557300</xdr:colOff>
      <xdr:row>34</xdr:row>
      <xdr:rowOff>152176</xdr:rowOff>
    </xdr:to>
    <xdr:pic>
      <xdr:nvPicPr>
        <xdr:cNvPr id="15" name="Imagen 14">
          <a:extLst>
            <a:ext uri="{FF2B5EF4-FFF2-40B4-BE49-F238E27FC236}">
              <a16:creationId xmlns:a16="http://schemas.microsoft.com/office/drawing/2014/main" id="{A17C26AE-F7FF-440E-9DEF-58B79D0A244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921830" y="4206241"/>
          <a:ext cx="3554430" cy="250675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A452348E-27C1-4329-BF6E-6ACB77A0CFA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70809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228AA084-3DAC-46D4-8974-0F5A65B967A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9</xdr:col>
      <xdr:colOff>276273</xdr:colOff>
      <xdr:row>100</xdr:row>
      <xdr:rowOff>161925</xdr:rowOff>
    </xdr:from>
    <xdr:to>
      <xdr:col>9</xdr:col>
      <xdr:colOff>1790748</xdr:colOff>
      <xdr:row>100</xdr:row>
      <xdr:rowOff>419100</xdr:rowOff>
    </xdr:to>
    <xdr:sp macro="" textlink="">
      <xdr:nvSpPr>
        <xdr:cNvPr id="4" name="CuadroTexto 3">
          <a:extLst>
            <a:ext uri="{FF2B5EF4-FFF2-40B4-BE49-F238E27FC236}">
              <a16:creationId xmlns:a16="http://schemas.microsoft.com/office/drawing/2014/main" id="{23899FE2-B58A-470D-A7C9-E7E507B4C261}"/>
            </a:ext>
          </a:extLst>
        </xdr:cNvPr>
        <xdr:cNvSpPr txBox="1"/>
      </xdr:nvSpPr>
      <xdr:spPr>
        <a:xfrm>
          <a:off x="8658273" y="24584025"/>
          <a:ext cx="1514475" cy="514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a:t>
          </a:r>
          <a:r>
            <a:rPr lang="es-CO" sz="1100">
              <a:solidFill>
                <a:schemeClr val="bg1"/>
              </a:solidFill>
            </a:rPr>
            <a:t>de febrero de 2021</a:t>
          </a:r>
        </a:p>
      </xdr:txBody>
    </xdr:sp>
    <xdr:clientData/>
  </xdr:twoCellAnchor>
  <xdr:twoCellAnchor>
    <xdr:from>
      <xdr:col>7</xdr:col>
      <xdr:colOff>678288</xdr:colOff>
      <xdr:row>28</xdr:row>
      <xdr:rowOff>25828</xdr:rowOff>
    </xdr:from>
    <xdr:to>
      <xdr:col>8</xdr:col>
      <xdr:colOff>678288</xdr:colOff>
      <xdr:row>29</xdr:row>
      <xdr:rowOff>102028</xdr:rowOff>
    </xdr:to>
    <xdr:sp macro="" textlink="">
      <xdr:nvSpPr>
        <xdr:cNvPr id="5" name="CuadroTexto 4">
          <a:extLst>
            <a:ext uri="{FF2B5EF4-FFF2-40B4-BE49-F238E27FC236}">
              <a16:creationId xmlns:a16="http://schemas.microsoft.com/office/drawing/2014/main" id="{A77052A4-736E-493C-B3FC-1327C670327A}"/>
            </a:ext>
          </a:extLst>
        </xdr:cNvPr>
        <xdr:cNvSpPr txBox="1"/>
      </xdr:nvSpPr>
      <xdr:spPr>
        <a:xfrm>
          <a:off x="6629508" y="6426628"/>
          <a:ext cx="153924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26</a:t>
          </a:r>
          <a:r>
            <a:rPr lang="es-CO" sz="1100" baseline="0">
              <a:solidFill>
                <a:schemeClr val="bg1"/>
              </a:solidFill>
            </a:rPr>
            <a:t> de febrero de 2021</a:t>
          </a:r>
          <a:endParaRPr lang="es-CO" sz="1100">
            <a:solidFill>
              <a:schemeClr val="bg1"/>
            </a:solidFill>
          </a:endParaRPr>
        </a:p>
      </xdr:txBody>
    </xdr:sp>
    <xdr:clientData/>
  </xdr:twoCellAnchor>
  <xdr:twoCellAnchor>
    <xdr:from>
      <xdr:col>7</xdr:col>
      <xdr:colOff>314325</xdr:colOff>
      <xdr:row>5</xdr:row>
      <xdr:rowOff>38100</xdr:rowOff>
    </xdr:from>
    <xdr:to>
      <xdr:col>9</xdr:col>
      <xdr:colOff>1371600</xdr:colOff>
      <xdr:row>17</xdr:row>
      <xdr:rowOff>131094</xdr:rowOff>
    </xdr:to>
    <xdr:grpSp>
      <xdr:nvGrpSpPr>
        <xdr:cNvPr id="6" name="Grupo 5">
          <a:extLst>
            <a:ext uri="{FF2B5EF4-FFF2-40B4-BE49-F238E27FC236}">
              <a16:creationId xmlns:a16="http://schemas.microsoft.com/office/drawing/2014/main" id="{21ED678F-FDF3-4310-9CB1-1C0769BF2F58}"/>
            </a:ext>
          </a:extLst>
        </xdr:cNvPr>
        <xdr:cNvGrpSpPr/>
      </xdr:nvGrpSpPr>
      <xdr:grpSpPr>
        <a:xfrm>
          <a:off x="6096560" y="1472453"/>
          <a:ext cx="3410511" cy="2378994"/>
          <a:chOff x="6238710" y="8424600"/>
          <a:chExt cx="3476625" cy="2550444"/>
        </a:xfrm>
      </xdr:grpSpPr>
      <xdr:pic>
        <xdr:nvPicPr>
          <xdr:cNvPr id="7" name="Imagen 6">
            <a:extLst>
              <a:ext uri="{FF2B5EF4-FFF2-40B4-BE49-F238E27FC236}">
                <a16:creationId xmlns:a16="http://schemas.microsoft.com/office/drawing/2014/main" id="{7338AD68-EB06-434F-8BB8-F5E621F99B3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38710" y="8424600"/>
            <a:ext cx="3400589" cy="2550444"/>
          </a:xfrm>
          <a:prstGeom prst="rect">
            <a:avLst/>
          </a:prstGeom>
        </xdr:spPr>
      </xdr:pic>
      <xdr:sp macro="" textlink="">
        <xdr:nvSpPr>
          <xdr:cNvPr id="8" name="CuadroTexto 7">
            <a:extLst>
              <a:ext uri="{FF2B5EF4-FFF2-40B4-BE49-F238E27FC236}">
                <a16:creationId xmlns:a16="http://schemas.microsoft.com/office/drawing/2014/main" id="{9F6B47FD-C181-4B93-B16F-AA3FA2EE3510}"/>
              </a:ext>
            </a:extLst>
          </xdr:cNvPr>
          <xdr:cNvSpPr txBox="1"/>
        </xdr:nvSpPr>
        <xdr:spPr>
          <a:xfrm>
            <a:off x="8305635" y="10720125"/>
            <a:ext cx="1409700"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238125</xdr:colOff>
      <xdr:row>5</xdr:row>
      <xdr:rowOff>41186</xdr:rowOff>
    </xdr:from>
    <xdr:to>
      <xdr:col>5</xdr:col>
      <xdr:colOff>1381244</xdr:colOff>
      <xdr:row>18</xdr:row>
      <xdr:rowOff>16066</xdr:rowOff>
    </xdr:to>
    <xdr:grpSp>
      <xdr:nvGrpSpPr>
        <xdr:cNvPr id="9" name="Grupo 8">
          <a:extLst>
            <a:ext uri="{FF2B5EF4-FFF2-40B4-BE49-F238E27FC236}">
              <a16:creationId xmlns:a16="http://schemas.microsoft.com/office/drawing/2014/main" id="{93EA2022-9FC6-4366-BDFD-680356CA6906}"/>
            </a:ext>
          </a:extLst>
        </xdr:cNvPr>
        <xdr:cNvGrpSpPr/>
      </xdr:nvGrpSpPr>
      <xdr:grpSpPr>
        <a:xfrm>
          <a:off x="1100978" y="1475539"/>
          <a:ext cx="3238619" cy="2462586"/>
          <a:chOff x="1104900" y="1479461"/>
          <a:chExt cx="3229094" cy="2460905"/>
        </a:xfrm>
      </xdr:grpSpPr>
      <xdr:pic>
        <xdr:nvPicPr>
          <xdr:cNvPr id="10" name="Imagen 9">
            <a:extLst>
              <a:ext uri="{FF2B5EF4-FFF2-40B4-BE49-F238E27FC236}">
                <a16:creationId xmlns:a16="http://schemas.microsoft.com/office/drawing/2014/main" id="{BB7ABB67-8505-4521-AE4F-C86693209EF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04900" y="1479461"/>
            <a:ext cx="3171825" cy="2378871"/>
          </a:xfrm>
          <a:prstGeom prst="rect">
            <a:avLst/>
          </a:prstGeom>
        </xdr:spPr>
      </xdr:pic>
      <xdr:pic>
        <xdr:nvPicPr>
          <xdr:cNvPr id="11" name="Imagen 10">
            <a:extLst>
              <a:ext uri="{FF2B5EF4-FFF2-40B4-BE49-F238E27FC236}">
                <a16:creationId xmlns:a16="http://schemas.microsoft.com/office/drawing/2014/main" id="{4517C8B1-92A9-4F8C-AF5B-179ADC1C56DE}"/>
              </a:ext>
            </a:extLst>
          </xdr:cNvPr>
          <xdr:cNvPicPr>
            <a:picLocks noChangeAspect="1"/>
          </xdr:cNvPicPr>
        </xdr:nvPicPr>
        <xdr:blipFill>
          <a:blip xmlns:r="http://schemas.openxmlformats.org/officeDocument/2006/relationships" r:embed="rId5"/>
          <a:stretch>
            <a:fillRect/>
          </a:stretch>
        </xdr:blipFill>
        <xdr:spPr>
          <a:xfrm>
            <a:off x="2962275" y="3641636"/>
            <a:ext cx="1371719" cy="298730"/>
          </a:xfrm>
          <a:prstGeom prst="rect">
            <a:avLst/>
          </a:prstGeom>
        </xdr:spPr>
      </xdr:pic>
    </xdr:grpSp>
    <xdr:clientData/>
  </xdr:twoCellAnchor>
  <xdr:twoCellAnchor>
    <xdr:from>
      <xdr:col>0</xdr:col>
      <xdr:colOff>161925</xdr:colOff>
      <xdr:row>19</xdr:row>
      <xdr:rowOff>163539</xdr:rowOff>
    </xdr:from>
    <xdr:to>
      <xdr:col>4</xdr:col>
      <xdr:colOff>485775</xdr:colOff>
      <xdr:row>29</xdr:row>
      <xdr:rowOff>149202</xdr:rowOff>
    </xdr:to>
    <xdr:grpSp>
      <xdr:nvGrpSpPr>
        <xdr:cNvPr id="12" name="Grupo 11">
          <a:extLst>
            <a:ext uri="{FF2B5EF4-FFF2-40B4-BE49-F238E27FC236}">
              <a16:creationId xmlns:a16="http://schemas.microsoft.com/office/drawing/2014/main" id="{98371CE9-6511-495C-9012-FE951B7B11AB}"/>
            </a:ext>
          </a:extLst>
        </xdr:cNvPr>
        <xdr:cNvGrpSpPr/>
      </xdr:nvGrpSpPr>
      <xdr:grpSpPr>
        <a:xfrm>
          <a:off x="161925" y="5026892"/>
          <a:ext cx="2486585" cy="1890663"/>
          <a:chOff x="295261" y="8884505"/>
          <a:chExt cx="2486025" cy="1890663"/>
        </a:xfrm>
      </xdr:grpSpPr>
      <xdr:pic>
        <xdr:nvPicPr>
          <xdr:cNvPr id="13" name="Imagen 12">
            <a:extLst>
              <a:ext uri="{FF2B5EF4-FFF2-40B4-BE49-F238E27FC236}">
                <a16:creationId xmlns:a16="http://schemas.microsoft.com/office/drawing/2014/main" id="{8386AAA7-C5AA-457B-ABAD-38CA77793C4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5261" y="8884505"/>
            <a:ext cx="2381264" cy="1890663"/>
          </a:xfrm>
          <a:prstGeom prst="rect">
            <a:avLst/>
          </a:prstGeom>
        </xdr:spPr>
      </xdr:pic>
      <xdr:sp macro="" textlink="">
        <xdr:nvSpPr>
          <xdr:cNvPr id="14" name="CuadroTexto 13">
            <a:extLst>
              <a:ext uri="{FF2B5EF4-FFF2-40B4-BE49-F238E27FC236}">
                <a16:creationId xmlns:a16="http://schemas.microsoft.com/office/drawing/2014/main" id="{8251065F-5F3A-48A1-B1B5-1331AF147DB3}"/>
              </a:ext>
            </a:extLst>
          </xdr:cNvPr>
          <xdr:cNvSpPr txBox="1"/>
        </xdr:nvSpPr>
        <xdr:spPr>
          <a:xfrm>
            <a:off x="1371586" y="10513280"/>
            <a:ext cx="1409700"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514364</xdr:colOff>
      <xdr:row>19</xdr:row>
      <xdr:rowOff>161925</xdr:rowOff>
    </xdr:from>
    <xdr:to>
      <xdr:col>5</xdr:col>
      <xdr:colOff>2247914</xdr:colOff>
      <xdr:row>29</xdr:row>
      <xdr:rowOff>170352</xdr:rowOff>
    </xdr:to>
    <xdr:grpSp>
      <xdr:nvGrpSpPr>
        <xdr:cNvPr id="15" name="Grupo 14">
          <a:extLst>
            <a:ext uri="{FF2B5EF4-FFF2-40B4-BE49-F238E27FC236}">
              <a16:creationId xmlns:a16="http://schemas.microsoft.com/office/drawing/2014/main" id="{089E908F-FC3A-41F1-8C8A-B7AA526B9F3D}"/>
            </a:ext>
          </a:extLst>
        </xdr:cNvPr>
        <xdr:cNvGrpSpPr/>
      </xdr:nvGrpSpPr>
      <xdr:grpSpPr>
        <a:xfrm>
          <a:off x="2677099" y="5025278"/>
          <a:ext cx="2529168" cy="1913427"/>
          <a:chOff x="2781300" y="8882891"/>
          <a:chExt cx="2524125" cy="1913427"/>
        </a:xfrm>
      </xdr:grpSpPr>
      <xdr:pic>
        <xdr:nvPicPr>
          <xdr:cNvPr id="16" name="Imagen 15">
            <a:extLst>
              <a:ext uri="{FF2B5EF4-FFF2-40B4-BE49-F238E27FC236}">
                <a16:creationId xmlns:a16="http://schemas.microsoft.com/office/drawing/2014/main" id="{FEFC71E1-6125-4B75-8AA3-A33C9E6EF39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781300" y="8882891"/>
            <a:ext cx="2428875" cy="1913427"/>
          </a:xfrm>
          <a:prstGeom prst="rect">
            <a:avLst/>
          </a:prstGeom>
        </xdr:spPr>
      </xdr:pic>
      <xdr:sp macro="" textlink="">
        <xdr:nvSpPr>
          <xdr:cNvPr id="17" name="CuadroTexto 16">
            <a:extLst>
              <a:ext uri="{FF2B5EF4-FFF2-40B4-BE49-F238E27FC236}">
                <a16:creationId xmlns:a16="http://schemas.microsoft.com/office/drawing/2014/main" id="{B0F19457-6439-4DB9-952C-B6ABAC209DD2}"/>
              </a:ext>
            </a:extLst>
          </xdr:cNvPr>
          <xdr:cNvSpPr txBox="1"/>
        </xdr:nvSpPr>
        <xdr:spPr>
          <a:xfrm>
            <a:off x="3895725" y="10540241"/>
            <a:ext cx="1409700"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28575</xdr:colOff>
      <xdr:row>19</xdr:row>
      <xdr:rowOff>142874</xdr:rowOff>
    </xdr:from>
    <xdr:to>
      <xdr:col>8</xdr:col>
      <xdr:colOff>628650</xdr:colOff>
      <xdr:row>29</xdr:row>
      <xdr:rowOff>157117</xdr:rowOff>
    </xdr:to>
    <xdr:grpSp>
      <xdr:nvGrpSpPr>
        <xdr:cNvPr id="18" name="Grupo 17">
          <a:extLst>
            <a:ext uri="{FF2B5EF4-FFF2-40B4-BE49-F238E27FC236}">
              <a16:creationId xmlns:a16="http://schemas.microsoft.com/office/drawing/2014/main" id="{C1FE4F23-9204-49CB-9410-8EB28B6A00D7}"/>
            </a:ext>
          </a:extLst>
        </xdr:cNvPr>
        <xdr:cNvGrpSpPr/>
      </xdr:nvGrpSpPr>
      <xdr:grpSpPr>
        <a:xfrm>
          <a:off x="5239310" y="5006227"/>
          <a:ext cx="2661958" cy="1919243"/>
          <a:chOff x="5317261" y="12449174"/>
          <a:chExt cx="2667000" cy="1919243"/>
        </a:xfrm>
      </xdr:grpSpPr>
      <xdr:pic>
        <xdr:nvPicPr>
          <xdr:cNvPr id="19" name="Imagen 18">
            <a:extLst>
              <a:ext uri="{FF2B5EF4-FFF2-40B4-BE49-F238E27FC236}">
                <a16:creationId xmlns:a16="http://schemas.microsoft.com/office/drawing/2014/main" id="{C80C6EC5-3BAB-4AB8-8B6B-F5D87081769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317261" y="12449174"/>
            <a:ext cx="2558989" cy="1919243"/>
          </a:xfrm>
          <a:prstGeom prst="rect">
            <a:avLst/>
          </a:prstGeom>
        </xdr:spPr>
      </xdr:pic>
      <xdr:sp macro="" textlink="">
        <xdr:nvSpPr>
          <xdr:cNvPr id="20" name="CuadroTexto 19">
            <a:extLst>
              <a:ext uri="{FF2B5EF4-FFF2-40B4-BE49-F238E27FC236}">
                <a16:creationId xmlns:a16="http://schemas.microsoft.com/office/drawing/2014/main" id="{39F72D8E-519B-4F2C-BCF5-3E9F888EAAB3}"/>
              </a:ext>
            </a:extLst>
          </xdr:cNvPr>
          <xdr:cNvSpPr txBox="1"/>
        </xdr:nvSpPr>
        <xdr:spPr>
          <a:xfrm>
            <a:off x="6574561" y="14125574"/>
            <a:ext cx="1409700"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8</xdr:col>
      <xdr:colOff>557241</xdr:colOff>
      <xdr:row>19</xdr:row>
      <xdr:rowOff>142875</xdr:rowOff>
    </xdr:from>
    <xdr:to>
      <xdr:col>10</xdr:col>
      <xdr:colOff>61941</xdr:colOff>
      <xdr:row>29</xdr:row>
      <xdr:rowOff>171450</xdr:rowOff>
    </xdr:to>
    <xdr:grpSp>
      <xdr:nvGrpSpPr>
        <xdr:cNvPr id="21" name="Grupo 20">
          <a:extLst>
            <a:ext uri="{FF2B5EF4-FFF2-40B4-BE49-F238E27FC236}">
              <a16:creationId xmlns:a16="http://schemas.microsoft.com/office/drawing/2014/main" id="{85566A69-81DB-456A-9639-6AD54C949104}"/>
            </a:ext>
          </a:extLst>
        </xdr:cNvPr>
        <xdr:cNvGrpSpPr/>
      </xdr:nvGrpSpPr>
      <xdr:grpSpPr>
        <a:xfrm>
          <a:off x="7829859" y="5006228"/>
          <a:ext cx="2675964" cy="1933575"/>
          <a:chOff x="7912852" y="12439650"/>
          <a:chExt cx="2676525" cy="1933575"/>
        </a:xfrm>
      </xdr:grpSpPr>
      <xdr:pic>
        <xdr:nvPicPr>
          <xdr:cNvPr id="22" name="Imagen 21">
            <a:extLst>
              <a:ext uri="{FF2B5EF4-FFF2-40B4-BE49-F238E27FC236}">
                <a16:creationId xmlns:a16="http://schemas.microsoft.com/office/drawing/2014/main" id="{57942629-C654-488D-BFAA-CBE84B3BD6B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912852" y="12439650"/>
            <a:ext cx="2578098" cy="1933575"/>
          </a:xfrm>
          <a:prstGeom prst="rect">
            <a:avLst/>
          </a:prstGeom>
        </xdr:spPr>
      </xdr:pic>
      <xdr:sp macro="" textlink="">
        <xdr:nvSpPr>
          <xdr:cNvPr id="23" name="CuadroTexto 22">
            <a:extLst>
              <a:ext uri="{FF2B5EF4-FFF2-40B4-BE49-F238E27FC236}">
                <a16:creationId xmlns:a16="http://schemas.microsoft.com/office/drawing/2014/main" id="{75AC2AA5-4E48-457A-91D0-5D89993DC67A}"/>
              </a:ext>
            </a:extLst>
          </xdr:cNvPr>
          <xdr:cNvSpPr txBox="1"/>
        </xdr:nvSpPr>
        <xdr:spPr>
          <a:xfrm>
            <a:off x="9179677" y="14125575"/>
            <a:ext cx="1409700"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0</xdr:col>
      <xdr:colOff>37730</xdr:colOff>
      <xdr:row>33</xdr:row>
      <xdr:rowOff>25916</xdr:rowOff>
    </xdr:from>
    <xdr:to>
      <xdr:col>4</xdr:col>
      <xdr:colOff>608621</xdr:colOff>
      <xdr:row>43</xdr:row>
      <xdr:rowOff>107434</xdr:rowOff>
    </xdr:to>
    <xdr:grpSp>
      <xdr:nvGrpSpPr>
        <xdr:cNvPr id="24" name="Grupo 23">
          <a:extLst>
            <a:ext uri="{FF2B5EF4-FFF2-40B4-BE49-F238E27FC236}">
              <a16:creationId xmlns:a16="http://schemas.microsoft.com/office/drawing/2014/main" id="{C9EBC61C-38FA-4D74-9C70-6D96C57A42AE}"/>
            </a:ext>
          </a:extLst>
        </xdr:cNvPr>
        <xdr:cNvGrpSpPr/>
      </xdr:nvGrpSpPr>
      <xdr:grpSpPr>
        <a:xfrm>
          <a:off x="37730" y="8463945"/>
          <a:ext cx="2733626" cy="1986518"/>
          <a:chOff x="37730" y="8577932"/>
          <a:chExt cx="2731939" cy="2027486"/>
        </a:xfrm>
      </xdr:grpSpPr>
      <xdr:pic>
        <xdr:nvPicPr>
          <xdr:cNvPr id="25" name="Imagen 24">
            <a:extLst>
              <a:ext uri="{FF2B5EF4-FFF2-40B4-BE49-F238E27FC236}">
                <a16:creationId xmlns:a16="http://schemas.microsoft.com/office/drawing/2014/main" id="{951E5CD9-8DE9-46D2-BEC7-FF3E0118BDA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730" y="8577932"/>
            <a:ext cx="2647564" cy="2027486"/>
          </a:xfrm>
          <a:prstGeom prst="rect">
            <a:avLst/>
          </a:prstGeom>
        </xdr:spPr>
      </xdr:pic>
      <xdr:sp macro="" textlink="">
        <xdr:nvSpPr>
          <xdr:cNvPr id="26" name="CuadroTexto 25">
            <a:extLst>
              <a:ext uri="{FF2B5EF4-FFF2-40B4-BE49-F238E27FC236}">
                <a16:creationId xmlns:a16="http://schemas.microsoft.com/office/drawing/2014/main" id="{DE1D5E4F-E3D8-4946-A6EF-9301AF821386}"/>
              </a:ext>
            </a:extLst>
          </xdr:cNvPr>
          <xdr:cNvSpPr txBox="1"/>
        </xdr:nvSpPr>
        <xdr:spPr>
          <a:xfrm>
            <a:off x="1358940" y="10339340"/>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4</xdr:col>
      <xdr:colOff>584350</xdr:colOff>
      <xdr:row>33</xdr:row>
      <xdr:rowOff>104775</xdr:rowOff>
    </xdr:from>
    <xdr:to>
      <xdr:col>6</xdr:col>
      <xdr:colOff>29754</xdr:colOff>
      <xdr:row>43</xdr:row>
      <xdr:rowOff>109988</xdr:rowOff>
    </xdr:to>
    <xdr:grpSp>
      <xdr:nvGrpSpPr>
        <xdr:cNvPr id="27" name="Grupo 26">
          <a:extLst>
            <a:ext uri="{FF2B5EF4-FFF2-40B4-BE49-F238E27FC236}">
              <a16:creationId xmlns:a16="http://schemas.microsoft.com/office/drawing/2014/main" id="{93FA51D4-0995-480B-8EC4-D953DB19A9EF}"/>
            </a:ext>
          </a:extLst>
        </xdr:cNvPr>
        <xdr:cNvGrpSpPr/>
      </xdr:nvGrpSpPr>
      <xdr:grpSpPr>
        <a:xfrm>
          <a:off x="2747085" y="8542804"/>
          <a:ext cx="2493404" cy="1910213"/>
          <a:chOff x="2745398" y="8656791"/>
          <a:chExt cx="2487259" cy="1951181"/>
        </a:xfrm>
      </xdr:grpSpPr>
      <xdr:pic>
        <xdr:nvPicPr>
          <xdr:cNvPr id="28" name="Imagen 27">
            <a:extLst>
              <a:ext uri="{FF2B5EF4-FFF2-40B4-BE49-F238E27FC236}">
                <a16:creationId xmlns:a16="http://schemas.microsoft.com/office/drawing/2014/main" id="{C6AD5E96-F9D6-472C-94F7-4130E2769E9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745398" y="8656791"/>
            <a:ext cx="2405955" cy="1951181"/>
          </a:xfrm>
          <a:prstGeom prst="rect">
            <a:avLst/>
          </a:prstGeom>
        </xdr:spPr>
      </xdr:pic>
      <xdr:sp macro="" textlink="">
        <xdr:nvSpPr>
          <xdr:cNvPr id="29" name="CuadroTexto 28">
            <a:extLst>
              <a:ext uri="{FF2B5EF4-FFF2-40B4-BE49-F238E27FC236}">
                <a16:creationId xmlns:a16="http://schemas.microsoft.com/office/drawing/2014/main" id="{24A0E13A-4CDB-4E2F-8314-57CC45E3C7DB}"/>
              </a:ext>
            </a:extLst>
          </xdr:cNvPr>
          <xdr:cNvSpPr txBox="1"/>
        </xdr:nvSpPr>
        <xdr:spPr>
          <a:xfrm>
            <a:off x="3821928" y="10366989"/>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6</xdr:col>
      <xdr:colOff>429353</xdr:colOff>
      <xdr:row>32</xdr:row>
      <xdr:rowOff>48035</xdr:rowOff>
    </xdr:from>
    <xdr:to>
      <xdr:col>9</xdr:col>
      <xdr:colOff>1826870</xdr:colOff>
      <xdr:row>44</xdr:row>
      <xdr:rowOff>161515</xdr:rowOff>
    </xdr:to>
    <xdr:grpSp>
      <xdr:nvGrpSpPr>
        <xdr:cNvPr id="30" name="Grupo 29">
          <a:extLst>
            <a:ext uri="{FF2B5EF4-FFF2-40B4-BE49-F238E27FC236}">
              <a16:creationId xmlns:a16="http://schemas.microsoft.com/office/drawing/2014/main" id="{C3732811-6A03-415E-8085-593D8D4A9A94}"/>
            </a:ext>
          </a:extLst>
        </xdr:cNvPr>
        <xdr:cNvGrpSpPr/>
      </xdr:nvGrpSpPr>
      <xdr:grpSpPr>
        <a:xfrm>
          <a:off x="5640088" y="8295564"/>
          <a:ext cx="4322253" cy="2399480"/>
          <a:chOff x="5632256" y="8405454"/>
          <a:chExt cx="4336953" cy="2448642"/>
        </a:xfrm>
      </xdr:grpSpPr>
      <xdr:pic>
        <xdr:nvPicPr>
          <xdr:cNvPr id="31" name="Imagen 30">
            <a:extLst>
              <a:ext uri="{FF2B5EF4-FFF2-40B4-BE49-F238E27FC236}">
                <a16:creationId xmlns:a16="http://schemas.microsoft.com/office/drawing/2014/main" id="{B1B174A4-0D8B-4248-8CC2-A76C2DA63EE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632256" y="8405454"/>
            <a:ext cx="4271480" cy="2448642"/>
          </a:xfrm>
          <a:prstGeom prst="rect">
            <a:avLst/>
          </a:prstGeom>
        </xdr:spPr>
      </xdr:pic>
      <xdr:sp macro="" textlink="">
        <xdr:nvSpPr>
          <xdr:cNvPr id="32" name="CuadroTexto 31">
            <a:extLst>
              <a:ext uri="{FF2B5EF4-FFF2-40B4-BE49-F238E27FC236}">
                <a16:creationId xmlns:a16="http://schemas.microsoft.com/office/drawing/2014/main" id="{BAF28116-FBBD-400A-B639-7D69232EE76B}"/>
              </a:ext>
            </a:extLst>
          </xdr:cNvPr>
          <xdr:cNvSpPr txBox="1"/>
        </xdr:nvSpPr>
        <xdr:spPr>
          <a:xfrm>
            <a:off x="8558480" y="10570395"/>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09 de marzo</a:t>
            </a:r>
            <a:r>
              <a:rPr lang="es-CO" sz="1100" baseline="0">
                <a:solidFill>
                  <a:schemeClr val="bg1"/>
                </a:solidFill>
              </a:rPr>
              <a:t> de 2021</a:t>
            </a:r>
            <a:endParaRPr lang="es-CO" sz="1100">
              <a:solidFill>
                <a:schemeClr val="bg1"/>
              </a:solidFill>
            </a:endParaRPr>
          </a:p>
        </xdr:txBody>
      </xdr:sp>
    </xdr:grpSp>
    <xdr:clientData/>
  </xdr:twoCellAnchor>
  <xdr:twoCellAnchor editAs="oneCell">
    <xdr:from>
      <xdr:col>4</xdr:col>
      <xdr:colOff>602092</xdr:colOff>
      <xdr:row>47</xdr:row>
      <xdr:rowOff>51209</xdr:rowOff>
    </xdr:from>
    <xdr:to>
      <xdr:col>5</xdr:col>
      <xdr:colOff>2166310</xdr:colOff>
      <xdr:row>58</xdr:row>
      <xdr:rowOff>88328</xdr:rowOff>
    </xdr:to>
    <xdr:pic>
      <xdr:nvPicPr>
        <xdr:cNvPr id="33" name="Imagen 32">
          <a:extLst>
            <a:ext uri="{FF2B5EF4-FFF2-40B4-BE49-F238E27FC236}">
              <a16:creationId xmlns:a16="http://schemas.microsoft.com/office/drawing/2014/main" id="{3AB5B0E3-A5B3-498B-B19A-F060069DA317}"/>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b="19193"/>
        <a:stretch/>
      </xdr:blipFill>
      <xdr:spPr>
        <a:xfrm>
          <a:off x="2827132" y="12723269"/>
          <a:ext cx="2379558" cy="2048799"/>
        </a:xfrm>
        <a:prstGeom prst="rect">
          <a:avLst/>
        </a:prstGeom>
      </xdr:spPr>
    </xdr:pic>
    <xdr:clientData/>
  </xdr:twoCellAnchor>
  <xdr:twoCellAnchor editAs="oneCell">
    <xdr:from>
      <xdr:col>7</xdr:col>
      <xdr:colOff>185736</xdr:colOff>
      <xdr:row>74</xdr:row>
      <xdr:rowOff>66262</xdr:rowOff>
    </xdr:from>
    <xdr:to>
      <xdr:col>9</xdr:col>
      <xdr:colOff>1556774</xdr:colOff>
      <xdr:row>86</xdr:row>
      <xdr:rowOff>143386</xdr:rowOff>
    </xdr:to>
    <xdr:pic>
      <xdr:nvPicPr>
        <xdr:cNvPr id="34" name="Imagen 33">
          <a:extLst>
            <a:ext uri="{FF2B5EF4-FFF2-40B4-BE49-F238E27FC236}">
              <a16:creationId xmlns:a16="http://schemas.microsoft.com/office/drawing/2014/main" id="{2FA7E435-DDD7-412E-BF17-933962623D16}"/>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b="13930"/>
        <a:stretch/>
      </xdr:blipFill>
      <xdr:spPr>
        <a:xfrm>
          <a:off x="6136956" y="18834322"/>
          <a:ext cx="3801818" cy="2271684"/>
        </a:xfrm>
        <a:prstGeom prst="rect">
          <a:avLst/>
        </a:prstGeom>
      </xdr:spPr>
    </xdr:pic>
    <xdr:clientData/>
  </xdr:twoCellAnchor>
  <xdr:twoCellAnchor editAs="oneCell">
    <xdr:from>
      <xdr:col>7</xdr:col>
      <xdr:colOff>645242</xdr:colOff>
      <xdr:row>46</xdr:row>
      <xdr:rowOff>75335</xdr:rowOff>
    </xdr:from>
    <xdr:to>
      <xdr:col>9</xdr:col>
      <xdr:colOff>1034435</xdr:colOff>
      <xdr:row>58</xdr:row>
      <xdr:rowOff>150018</xdr:rowOff>
    </xdr:to>
    <xdr:pic>
      <xdr:nvPicPr>
        <xdr:cNvPr id="35" name="Imagen 34">
          <a:extLst>
            <a:ext uri="{FF2B5EF4-FFF2-40B4-BE49-F238E27FC236}">
              <a16:creationId xmlns:a16="http://schemas.microsoft.com/office/drawing/2014/main" id="{BC60F3C0-4EAC-4C69-B584-782205413DD5}"/>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b="9692"/>
        <a:stretch/>
      </xdr:blipFill>
      <xdr:spPr>
        <a:xfrm>
          <a:off x="6596462" y="12564515"/>
          <a:ext cx="2819973" cy="2269243"/>
        </a:xfrm>
        <a:prstGeom prst="rect">
          <a:avLst/>
        </a:prstGeom>
      </xdr:spPr>
    </xdr:pic>
    <xdr:clientData/>
  </xdr:twoCellAnchor>
  <xdr:twoCellAnchor editAs="oneCell">
    <xdr:from>
      <xdr:col>2</xdr:col>
      <xdr:colOff>174114</xdr:colOff>
      <xdr:row>88</xdr:row>
      <xdr:rowOff>71600</xdr:rowOff>
    </xdr:from>
    <xdr:to>
      <xdr:col>5</xdr:col>
      <xdr:colOff>1075405</xdr:colOff>
      <xdr:row>100</xdr:row>
      <xdr:rowOff>143385</xdr:rowOff>
    </xdr:to>
    <xdr:pic>
      <xdr:nvPicPr>
        <xdr:cNvPr id="36" name="Imagen 35">
          <a:extLst>
            <a:ext uri="{FF2B5EF4-FFF2-40B4-BE49-F238E27FC236}">
              <a16:creationId xmlns:a16="http://schemas.microsoft.com/office/drawing/2014/main" id="{8F1E479F-E9EC-47CD-BEFC-C06AD449BD83}"/>
            </a:ext>
          </a:extLst>
        </xdr:cNvPr>
        <xdr:cNvPicPr>
          <a:picLocks noChangeAspect="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b="9873"/>
        <a:stretch/>
      </xdr:blipFill>
      <xdr:spPr>
        <a:xfrm>
          <a:off x="1065654" y="22299140"/>
          <a:ext cx="3050131" cy="2266345"/>
        </a:xfrm>
        <a:prstGeom prst="rect">
          <a:avLst/>
        </a:prstGeom>
      </xdr:spPr>
    </xdr:pic>
    <xdr:clientData/>
  </xdr:twoCellAnchor>
  <xdr:twoCellAnchor editAs="oneCell">
    <xdr:from>
      <xdr:col>2</xdr:col>
      <xdr:colOff>207052</xdr:colOff>
      <xdr:row>74</xdr:row>
      <xdr:rowOff>53720</xdr:rowOff>
    </xdr:from>
    <xdr:to>
      <xdr:col>5</xdr:col>
      <xdr:colOff>1106129</xdr:colOff>
      <xdr:row>86</xdr:row>
      <xdr:rowOff>145127</xdr:rowOff>
    </xdr:to>
    <xdr:pic>
      <xdr:nvPicPr>
        <xdr:cNvPr id="37" name="Imagen 36">
          <a:extLst>
            <a:ext uri="{FF2B5EF4-FFF2-40B4-BE49-F238E27FC236}">
              <a16:creationId xmlns:a16="http://schemas.microsoft.com/office/drawing/2014/main" id="{48CE2152-2543-4BDE-9014-B7C53D061E61}"/>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8592" y="18821780"/>
          <a:ext cx="3047917" cy="2285967"/>
        </a:xfrm>
        <a:prstGeom prst="rect">
          <a:avLst/>
        </a:prstGeom>
      </xdr:spPr>
    </xdr:pic>
    <xdr:clientData/>
  </xdr:twoCellAnchor>
  <xdr:twoCellAnchor>
    <xdr:from>
      <xdr:col>0</xdr:col>
      <xdr:colOff>162400</xdr:colOff>
      <xdr:row>47</xdr:row>
      <xdr:rowOff>61452</xdr:rowOff>
    </xdr:from>
    <xdr:to>
      <xdr:col>4</xdr:col>
      <xdr:colOff>641113</xdr:colOff>
      <xdr:row>58</xdr:row>
      <xdr:rowOff>81936</xdr:rowOff>
    </xdr:to>
    <xdr:grpSp>
      <xdr:nvGrpSpPr>
        <xdr:cNvPr id="38" name="Grupo 37">
          <a:extLst>
            <a:ext uri="{FF2B5EF4-FFF2-40B4-BE49-F238E27FC236}">
              <a16:creationId xmlns:a16="http://schemas.microsoft.com/office/drawing/2014/main" id="{C02D0393-68B7-46D3-889A-908C92D55419}"/>
            </a:ext>
          </a:extLst>
        </xdr:cNvPr>
        <xdr:cNvGrpSpPr/>
      </xdr:nvGrpSpPr>
      <xdr:grpSpPr>
        <a:xfrm>
          <a:off x="162400" y="13049070"/>
          <a:ext cx="2641448" cy="2115984"/>
          <a:chOff x="162400" y="13099436"/>
          <a:chExt cx="2639761" cy="2161048"/>
        </a:xfrm>
      </xdr:grpSpPr>
      <xdr:pic>
        <xdr:nvPicPr>
          <xdr:cNvPr id="39" name="Imagen 38">
            <a:extLst>
              <a:ext uri="{FF2B5EF4-FFF2-40B4-BE49-F238E27FC236}">
                <a16:creationId xmlns:a16="http://schemas.microsoft.com/office/drawing/2014/main" id="{FDDBFAD0-B209-427F-A97F-9BE8DED58364}"/>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l="1" t="1" r="846" b="14387"/>
          <a:stretch/>
        </xdr:blipFill>
        <xdr:spPr>
          <a:xfrm>
            <a:off x="162400" y="13099436"/>
            <a:ext cx="2541471" cy="2161048"/>
          </a:xfrm>
          <a:prstGeom prst="rect">
            <a:avLst/>
          </a:prstGeom>
        </xdr:spPr>
      </xdr:pic>
      <xdr:sp macro="" textlink="">
        <xdr:nvSpPr>
          <xdr:cNvPr id="40" name="CuadroTexto 39">
            <a:extLst>
              <a:ext uri="{FF2B5EF4-FFF2-40B4-BE49-F238E27FC236}">
                <a16:creationId xmlns:a16="http://schemas.microsoft.com/office/drawing/2014/main" id="{BB8B5A0B-325E-4B52-B26F-F22BB4FC0526}"/>
              </a:ext>
            </a:extLst>
          </xdr:cNvPr>
          <xdr:cNvSpPr txBox="1"/>
        </xdr:nvSpPr>
        <xdr:spPr>
          <a:xfrm>
            <a:off x="1391432" y="14994194"/>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03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2</xdr:col>
      <xdr:colOff>233769</xdr:colOff>
      <xdr:row>60</xdr:row>
      <xdr:rowOff>88623</xdr:rowOff>
    </xdr:from>
    <xdr:to>
      <xdr:col>5</xdr:col>
      <xdr:colOff>1173370</xdr:colOff>
      <xdr:row>72</xdr:row>
      <xdr:rowOff>122904</xdr:rowOff>
    </xdr:to>
    <xdr:grpSp>
      <xdr:nvGrpSpPr>
        <xdr:cNvPr id="41" name="Grupo 40">
          <a:extLst>
            <a:ext uri="{FF2B5EF4-FFF2-40B4-BE49-F238E27FC236}">
              <a16:creationId xmlns:a16="http://schemas.microsoft.com/office/drawing/2014/main" id="{84924513-6955-471E-8866-E13C66104B87}"/>
            </a:ext>
          </a:extLst>
        </xdr:cNvPr>
        <xdr:cNvGrpSpPr/>
      </xdr:nvGrpSpPr>
      <xdr:grpSpPr>
        <a:xfrm>
          <a:off x="1096622" y="16169064"/>
          <a:ext cx="3035101" cy="2320281"/>
          <a:chOff x="971189" y="16240155"/>
          <a:chExt cx="3018713" cy="2369442"/>
        </a:xfrm>
      </xdr:grpSpPr>
      <xdr:pic>
        <xdr:nvPicPr>
          <xdr:cNvPr id="42" name="Imagen 41">
            <a:extLst>
              <a:ext uri="{FF2B5EF4-FFF2-40B4-BE49-F238E27FC236}">
                <a16:creationId xmlns:a16="http://schemas.microsoft.com/office/drawing/2014/main" id="{3D4BB649-EE4C-4B3D-AA52-9B75F4AC01D4}"/>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r="2832" b="12531"/>
          <a:stretch/>
        </xdr:blipFill>
        <xdr:spPr>
          <a:xfrm>
            <a:off x="971189" y="16240155"/>
            <a:ext cx="2920745" cy="2369442"/>
          </a:xfrm>
          <a:prstGeom prst="rect">
            <a:avLst/>
          </a:prstGeom>
        </xdr:spPr>
      </xdr:pic>
      <xdr:sp macro="" textlink="">
        <xdr:nvSpPr>
          <xdr:cNvPr id="43" name="CuadroTexto 42">
            <a:extLst>
              <a:ext uri="{FF2B5EF4-FFF2-40B4-BE49-F238E27FC236}">
                <a16:creationId xmlns:a16="http://schemas.microsoft.com/office/drawing/2014/main" id="{CE94F502-A817-4194-9C62-3EB30F28C942}"/>
              </a:ext>
            </a:extLst>
          </xdr:cNvPr>
          <xdr:cNvSpPr txBox="1"/>
        </xdr:nvSpPr>
        <xdr:spPr>
          <a:xfrm>
            <a:off x="2579173" y="18370477"/>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409676</xdr:colOff>
      <xdr:row>60</xdr:row>
      <xdr:rowOff>45728</xdr:rowOff>
    </xdr:from>
    <xdr:to>
      <xdr:col>9</xdr:col>
      <xdr:colOff>1164921</xdr:colOff>
      <xdr:row>72</xdr:row>
      <xdr:rowOff>96072</xdr:rowOff>
    </xdr:to>
    <xdr:grpSp>
      <xdr:nvGrpSpPr>
        <xdr:cNvPr id="44" name="Grupo 43">
          <a:extLst>
            <a:ext uri="{FF2B5EF4-FFF2-40B4-BE49-F238E27FC236}">
              <a16:creationId xmlns:a16="http://schemas.microsoft.com/office/drawing/2014/main" id="{2F32C877-9630-4286-87FF-C00359A87238}"/>
            </a:ext>
          </a:extLst>
        </xdr:cNvPr>
        <xdr:cNvGrpSpPr/>
      </xdr:nvGrpSpPr>
      <xdr:grpSpPr>
        <a:xfrm>
          <a:off x="6191911" y="16126169"/>
          <a:ext cx="3108481" cy="2336344"/>
          <a:chOff x="6186128" y="16227986"/>
          <a:chExt cx="3121132" cy="2385505"/>
        </a:xfrm>
      </xdr:grpSpPr>
      <xdr:pic>
        <xdr:nvPicPr>
          <xdr:cNvPr id="45" name="Imagen 44">
            <a:extLst>
              <a:ext uri="{FF2B5EF4-FFF2-40B4-BE49-F238E27FC236}">
                <a16:creationId xmlns:a16="http://schemas.microsoft.com/office/drawing/2014/main" id="{26446C0A-2A69-4223-B80E-65C52DCB7BA0}"/>
              </a:ext>
            </a:extLst>
          </xdr:cNvPr>
          <xdr:cNvPicPr>
            <a:picLocks noChangeAspect="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2212" t="-1705" r="6273" b="15382"/>
          <a:stretch/>
        </xdr:blipFill>
        <xdr:spPr>
          <a:xfrm>
            <a:off x="6186128" y="16227986"/>
            <a:ext cx="3062339" cy="2385505"/>
          </a:xfrm>
          <a:prstGeom prst="rect">
            <a:avLst/>
          </a:prstGeom>
        </xdr:spPr>
      </xdr:pic>
      <xdr:sp macro="" textlink="">
        <xdr:nvSpPr>
          <xdr:cNvPr id="46" name="CuadroTexto 45">
            <a:extLst>
              <a:ext uri="{FF2B5EF4-FFF2-40B4-BE49-F238E27FC236}">
                <a16:creationId xmlns:a16="http://schemas.microsoft.com/office/drawing/2014/main" id="{483A5CB2-9B86-4602-8E1F-5F3DD46170C9}"/>
              </a:ext>
            </a:extLst>
          </xdr:cNvPr>
          <xdr:cNvSpPr txBox="1"/>
        </xdr:nvSpPr>
        <xdr:spPr>
          <a:xfrm>
            <a:off x="7896531" y="18337825"/>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05 de marzo</a:t>
            </a:r>
            <a:r>
              <a:rPr lang="es-CO" sz="1100" baseline="0">
                <a:solidFill>
                  <a:schemeClr val="bg1"/>
                </a:solidFill>
              </a:rPr>
              <a:t> de 2021</a:t>
            </a:r>
            <a:endParaRPr lang="es-CO" sz="1100">
              <a:solidFill>
                <a:schemeClr val="bg1"/>
              </a:solidFill>
            </a:endParaRPr>
          </a:p>
        </xdr:txBody>
      </xdr:sp>
    </xdr:grpSp>
    <xdr:clientData/>
  </xdr:twoCellAnchor>
  <xdr:twoCellAnchor>
    <xdr:from>
      <xdr:col>7</xdr:col>
      <xdr:colOff>563306</xdr:colOff>
      <xdr:row>88</xdr:row>
      <xdr:rowOff>67440</xdr:rowOff>
    </xdr:from>
    <xdr:to>
      <xdr:col>9</xdr:col>
      <xdr:colOff>1154680</xdr:colOff>
      <xdr:row>100</xdr:row>
      <xdr:rowOff>163872</xdr:rowOff>
    </xdr:to>
    <xdr:grpSp>
      <xdr:nvGrpSpPr>
        <xdr:cNvPr id="47" name="Grupo 46">
          <a:extLst>
            <a:ext uri="{FF2B5EF4-FFF2-40B4-BE49-F238E27FC236}">
              <a16:creationId xmlns:a16="http://schemas.microsoft.com/office/drawing/2014/main" id="{6286DBDE-CF9F-4EBF-B411-7F6DBF1D42E2}"/>
            </a:ext>
          </a:extLst>
        </xdr:cNvPr>
        <xdr:cNvGrpSpPr/>
      </xdr:nvGrpSpPr>
      <xdr:grpSpPr>
        <a:xfrm>
          <a:off x="6345541" y="22916234"/>
          <a:ext cx="2944610" cy="2382432"/>
          <a:chOff x="6339758" y="23122037"/>
          <a:chExt cx="2957261" cy="2431593"/>
        </a:xfrm>
      </xdr:grpSpPr>
      <xdr:pic>
        <xdr:nvPicPr>
          <xdr:cNvPr id="48" name="Imagen 47">
            <a:extLst>
              <a:ext uri="{FF2B5EF4-FFF2-40B4-BE49-F238E27FC236}">
                <a16:creationId xmlns:a16="http://schemas.microsoft.com/office/drawing/2014/main" id="{04BE2A22-1373-47A4-91E8-BBADDC67A780}"/>
              </a:ext>
            </a:extLst>
          </xdr:cNvPr>
          <xdr:cNvPicPr>
            <a:picLocks noChangeAspect="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b="12318"/>
          <a:stretch/>
        </xdr:blipFill>
        <xdr:spPr>
          <a:xfrm>
            <a:off x="6339758" y="23122037"/>
            <a:ext cx="2898468" cy="2431593"/>
          </a:xfrm>
          <a:prstGeom prst="rect">
            <a:avLst/>
          </a:prstGeom>
        </xdr:spPr>
      </xdr:pic>
      <xdr:sp macro="" textlink="">
        <xdr:nvSpPr>
          <xdr:cNvPr id="49" name="CuadroTexto 48">
            <a:extLst>
              <a:ext uri="{FF2B5EF4-FFF2-40B4-BE49-F238E27FC236}">
                <a16:creationId xmlns:a16="http://schemas.microsoft.com/office/drawing/2014/main" id="{898E9A8A-DA2C-4275-9C39-737407BFA50D}"/>
              </a:ext>
            </a:extLst>
          </xdr:cNvPr>
          <xdr:cNvSpPr txBox="1"/>
        </xdr:nvSpPr>
        <xdr:spPr>
          <a:xfrm>
            <a:off x="7886290" y="25303569"/>
            <a:ext cx="1410729" cy="2140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05 de marzo</a:t>
            </a:r>
            <a:r>
              <a:rPr lang="es-CO" sz="1100" baseline="0">
                <a:solidFill>
                  <a:schemeClr val="bg1"/>
                </a:solidFill>
              </a:rPr>
              <a:t> de 2021</a:t>
            </a:r>
            <a:endParaRPr lang="es-CO" sz="1100">
              <a:solidFill>
                <a:schemeClr val="bg1"/>
              </a:solidFill>
            </a:endParaRP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81%20(%2005%20Mar-11%20Ma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0">
          <cell r="T10">
            <v>105.91</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7"/>
  <sheetViews>
    <sheetView showGridLines="0" zoomScale="55" zoomScaleNormal="55" zoomScaleSheetLayoutView="70" zoomScalePageLayoutView="95" workbookViewId="0">
      <selection activeCell="H154" sqref="H15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95"/>
      <c r="C2" s="395"/>
      <c r="D2" s="395"/>
      <c r="E2" s="395"/>
      <c r="F2" s="474" t="s">
        <v>350</v>
      </c>
      <c r="G2" s="474"/>
      <c r="H2" s="474"/>
      <c r="I2" s="474"/>
      <c r="J2" s="474"/>
      <c r="K2" s="474"/>
      <c r="L2" s="474"/>
      <c r="M2" s="474"/>
      <c r="N2" s="474"/>
      <c r="O2" s="474"/>
      <c r="P2" s="474"/>
      <c r="Q2" s="474" t="s">
        <v>0</v>
      </c>
      <c r="R2" s="474"/>
      <c r="S2" s="395"/>
      <c r="T2" s="395"/>
    </row>
    <row r="3" spans="2:20" ht="30" customHeight="1" x14ac:dyDescent="0.2">
      <c r="B3" s="395"/>
      <c r="C3" s="395"/>
      <c r="D3" s="395"/>
      <c r="E3" s="395"/>
      <c r="F3" s="474" t="s">
        <v>351</v>
      </c>
      <c r="G3" s="474"/>
      <c r="H3" s="395" t="s">
        <v>1</v>
      </c>
      <c r="I3" s="395"/>
      <c r="J3" s="395"/>
      <c r="K3" s="395"/>
      <c r="L3" s="395"/>
      <c r="M3" s="395"/>
      <c r="N3" s="395"/>
      <c r="O3" s="395"/>
      <c r="P3" s="395"/>
      <c r="Q3" s="474" t="s">
        <v>2</v>
      </c>
      <c r="R3" s="474"/>
      <c r="S3" s="561"/>
      <c r="T3" s="561"/>
    </row>
    <row r="4" spans="2:20" ht="30" customHeight="1" x14ac:dyDescent="0.2">
      <c r="B4" s="395"/>
      <c r="C4" s="395"/>
      <c r="D4" s="395"/>
      <c r="E4" s="395"/>
      <c r="F4" s="474" t="s">
        <v>352</v>
      </c>
      <c r="G4" s="474"/>
      <c r="H4" s="395" t="s">
        <v>3</v>
      </c>
      <c r="I4" s="395"/>
      <c r="J4" s="395"/>
      <c r="K4" s="395"/>
      <c r="L4" s="395"/>
      <c r="M4" s="395"/>
      <c r="N4" s="395"/>
      <c r="O4" s="395"/>
      <c r="P4" s="395"/>
      <c r="Q4" s="474" t="s">
        <v>4</v>
      </c>
      <c r="R4" s="474"/>
      <c r="S4" s="558" t="s">
        <v>1176</v>
      </c>
      <c r="T4" s="558"/>
    </row>
    <row r="5" spans="2:20" ht="14.25" x14ac:dyDescent="0.2">
      <c r="B5" s="559"/>
      <c r="C5" s="559"/>
      <c r="D5" s="559"/>
      <c r="E5" s="559"/>
      <c r="F5" s="559"/>
      <c r="G5" s="559"/>
      <c r="H5" s="559"/>
      <c r="I5" s="559"/>
      <c r="J5" s="559"/>
      <c r="K5" s="559"/>
      <c r="L5" s="559"/>
      <c r="M5" s="559"/>
      <c r="N5" s="559"/>
      <c r="O5" s="559"/>
      <c r="P5" s="559"/>
      <c r="Q5" s="559"/>
      <c r="R5" s="559"/>
      <c r="S5" s="559"/>
      <c r="T5" s="559"/>
    </row>
    <row r="6" spans="2:20" ht="22.5" customHeight="1" x14ac:dyDescent="0.2">
      <c r="B6" s="560" t="s">
        <v>5</v>
      </c>
      <c r="C6" s="560"/>
      <c r="D6" s="560"/>
      <c r="E6" s="560"/>
      <c r="F6" s="560"/>
      <c r="G6" s="560"/>
      <c r="H6" s="560"/>
      <c r="I6" s="560"/>
      <c r="J6" s="560"/>
      <c r="K6" s="560"/>
      <c r="L6" s="560"/>
      <c r="M6" s="560"/>
      <c r="N6" s="560"/>
      <c r="O6" s="560"/>
      <c r="P6" s="560"/>
      <c r="Q6" s="560"/>
      <c r="R6" s="560"/>
      <c r="S6" s="560"/>
      <c r="T6" s="560"/>
    </row>
    <row r="7" spans="2:20" ht="14.25" x14ac:dyDescent="0.2">
      <c r="B7" s="546"/>
      <c r="C7" s="546"/>
      <c r="D7" s="546"/>
      <c r="E7" s="546"/>
      <c r="F7" s="546"/>
      <c r="G7" s="546"/>
      <c r="H7" s="546"/>
      <c r="I7" s="546"/>
      <c r="J7" s="546"/>
      <c r="K7" s="546"/>
      <c r="L7" s="546"/>
      <c r="M7" s="546"/>
      <c r="N7" s="546"/>
      <c r="O7" s="546"/>
      <c r="P7" s="546"/>
      <c r="Q7" s="546"/>
      <c r="R7" s="546"/>
      <c r="S7" s="546"/>
      <c r="T7" s="546"/>
    </row>
    <row r="8" spans="2:20" ht="22.5" customHeight="1" x14ac:dyDescent="0.2">
      <c r="B8" s="552" t="s">
        <v>6</v>
      </c>
      <c r="C8" s="552"/>
      <c r="D8" s="552"/>
      <c r="E8" s="552"/>
      <c r="F8" s="552"/>
      <c r="G8" s="552"/>
      <c r="H8" s="552"/>
      <c r="I8" s="552"/>
      <c r="J8" s="552"/>
      <c r="K8" s="552"/>
      <c r="L8" s="552"/>
      <c r="M8" s="552"/>
      <c r="N8" s="552"/>
      <c r="O8" s="552"/>
      <c r="P8" s="552"/>
      <c r="Q8" s="552"/>
      <c r="R8" s="552"/>
      <c r="S8" s="552"/>
      <c r="T8" s="552"/>
    </row>
    <row r="9" spans="2:20" ht="22.5" customHeight="1" x14ac:dyDescent="0.2">
      <c r="B9" s="475" t="s">
        <v>7</v>
      </c>
      <c r="C9" s="553"/>
      <c r="D9" s="553"/>
      <c r="E9" s="553"/>
      <c r="F9" s="553"/>
      <c r="G9" s="553"/>
      <c r="H9" s="553"/>
      <c r="I9" s="553"/>
      <c r="J9" s="553"/>
      <c r="K9" s="553"/>
      <c r="L9" s="553"/>
      <c r="M9" s="553"/>
      <c r="N9" s="553"/>
      <c r="O9" s="553"/>
      <c r="P9" s="553"/>
      <c r="Q9" s="553"/>
      <c r="R9" s="553"/>
      <c r="S9" s="553"/>
      <c r="T9" s="476"/>
    </row>
    <row r="10" spans="2:20" ht="22.5" customHeight="1" x14ac:dyDescent="0.2">
      <c r="B10" s="470" t="s">
        <v>8</v>
      </c>
      <c r="C10" s="470"/>
      <c r="D10" s="470"/>
      <c r="E10" s="470"/>
      <c r="F10" s="446" t="s">
        <v>9</v>
      </c>
      <c r="G10" s="477"/>
      <c r="H10" s="477"/>
      <c r="I10" s="447"/>
      <c r="J10" s="574" t="s">
        <v>10</v>
      </c>
      <c r="K10" s="575"/>
      <c r="L10" s="575"/>
      <c r="M10" s="575"/>
      <c r="N10" s="576"/>
      <c r="O10" s="446" t="s">
        <v>11</v>
      </c>
      <c r="P10" s="477"/>
      <c r="Q10" s="447"/>
      <c r="R10" s="580" t="s">
        <v>12</v>
      </c>
      <c r="S10" s="580"/>
      <c r="T10" s="580"/>
    </row>
    <row r="11" spans="2:20" ht="22.5" customHeight="1" x14ac:dyDescent="0.2">
      <c r="B11" s="470"/>
      <c r="C11" s="470"/>
      <c r="D11" s="470"/>
      <c r="E11" s="470"/>
      <c r="F11" s="571"/>
      <c r="G11" s="572"/>
      <c r="H11" s="572"/>
      <c r="I11" s="573"/>
      <c r="J11" s="577"/>
      <c r="K11" s="578"/>
      <c r="L11" s="578"/>
      <c r="M11" s="578"/>
      <c r="N11" s="579"/>
      <c r="O11" s="571"/>
      <c r="P11" s="572"/>
      <c r="Q11" s="573"/>
      <c r="R11" s="580"/>
      <c r="S11" s="580"/>
      <c r="T11" s="580"/>
    </row>
    <row r="12" spans="2:20" ht="168" customHeight="1" x14ac:dyDescent="0.2">
      <c r="B12" s="604" t="s">
        <v>13</v>
      </c>
      <c r="C12" s="605"/>
      <c r="D12" s="605"/>
      <c r="E12" s="606"/>
      <c r="F12" s="565" t="s">
        <v>433</v>
      </c>
      <c r="G12" s="566"/>
      <c r="H12" s="566"/>
      <c r="I12" s="567"/>
      <c r="J12" s="562" t="s">
        <v>434</v>
      </c>
      <c r="K12" s="563"/>
      <c r="L12" s="563"/>
      <c r="M12" s="563"/>
      <c r="N12" s="564"/>
      <c r="O12" s="565" t="s">
        <v>436</v>
      </c>
      <c r="P12" s="566"/>
      <c r="Q12" s="567"/>
      <c r="R12" s="585" t="s">
        <v>482</v>
      </c>
      <c r="S12" s="586"/>
      <c r="T12" s="587"/>
    </row>
    <row r="13" spans="2:20" ht="168" customHeight="1" x14ac:dyDescent="0.2">
      <c r="B13" s="610"/>
      <c r="C13" s="611"/>
      <c r="D13" s="611"/>
      <c r="E13" s="612"/>
      <c r="F13" s="568"/>
      <c r="G13" s="569"/>
      <c r="H13" s="569"/>
      <c r="I13" s="570"/>
      <c r="J13" s="562" t="s">
        <v>435</v>
      </c>
      <c r="K13" s="563"/>
      <c r="L13" s="563"/>
      <c r="M13" s="563"/>
      <c r="N13" s="564"/>
      <c r="O13" s="568"/>
      <c r="P13" s="569"/>
      <c r="Q13" s="570"/>
      <c r="R13" s="588"/>
      <c r="S13" s="589"/>
      <c r="T13" s="590"/>
    </row>
    <row r="14" spans="2:20" ht="409.6" customHeight="1" x14ac:dyDescent="0.2">
      <c r="B14" s="604" t="s">
        <v>14</v>
      </c>
      <c r="C14" s="605"/>
      <c r="D14" s="605"/>
      <c r="E14" s="606"/>
      <c r="F14" s="565" t="s">
        <v>353</v>
      </c>
      <c r="G14" s="566"/>
      <c r="H14" s="566"/>
      <c r="I14" s="567"/>
      <c r="J14" s="565" t="s">
        <v>432</v>
      </c>
      <c r="K14" s="566"/>
      <c r="L14" s="566"/>
      <c r="M14" s="566"/>
      <c r="N14" s="567"/>
      <c r="O14" s="565" t="s">
        <v>437</v>
      </c>
      <c r="P14" s="566"/>
      <c r="Q14" s="567"/>
      <c r="R14" s="585" t="s">
        <v>483</v>
      </c>
      <c r="S14" s="586"/>
      <c r="T14" s="587"/>
    </row>
    <row r="15" spans="2:20" ht="241.9" customHeight="1" x14ac:dyDescent="0.2">
      <c r="B15" s="607"/>
      <c r="C15" s="608"/>
      <c r="D15" s="608"/>
      <c r="E15" s="609"/>
      <c r="F15" s="591"/>
      <c r="G15" s="592"/>
      <c r="H15" s="592"/>
      <c r="I15" s="593"/>
      <c r="J15" s="591"/>
      <c r="K15" s="592"/>
      <c r="L15" s="592"/>
      <c r="M15" s="592"/>
      <c r="N15" s="593"/>
      <c r="O15" s="591"/>
      <c r="P15" s="592"/>
      <c r="Q15" s="593"/>
      <c r="R15" s="613"/>
      <c r="S15" s="614"/>
      <c r="T15" s="615"/>
    </row>
    <row r="16" spans="2:20" ht="409.6" customHeight="1" x14ac:dyDescent="0.2">
      <c r="B16" s="604" t="s">
        <v>15</v>
      </c>
      <c r="C16" s="605"/>
      <c r="D16" s="605"/>
      <c r="E16" s="606"/>
      <c r="F16" s="565" t="s">
        <v>451</v>
      </c>
      <c r="G16" s="566"/>
      <c r="H16" s="566"/>
      <c r="I16" s="567"/>
      <c r="J16" s="565" t="s">
        <v>116</v>
      </c>
      <c r="K16" s="566"/>
      <c r="L16" s="566"/>
      <c r="M16" s="566"/>
      <c r="N16" s="567"/>
      <c r="O16" s="565" t="s">
        <v>431</v>
      </c>
      <c r="P16" s="566"/>
      <c r="Q16" s="567"/>
      <c r="R16" s="487" t="s">
        <v>484</v>
      </c>
      <c r="S16" s="488"/>
      <c r="T16" s="489"/>
    </row>
    <row r="17" spans="2:20" ht="409.6" customHeight="1" x14ac:dyDescent="0.2">
      <c r="B17" s="607"/>
      <c r="C17" s="608"/>
      <c r="D17" s="608"/>
      <c r="E17" s="609"/>
      <c r="F17" s="591"/>
      <c r="G17" s="592"/>
      <c r="H17" s="592"/>
      <c r="I17" s="593"/>
      <c r="J17" s="591"/>
      <c r="K17" s="592"/>
      <c r="L17" s="592"/>
      <c r="M17" s="592"/>
      <c r="N17" s="593"/>
      <c r="O17" s="591"/>
      <c r="P17" s="592"/>
      <c r="Q17" s="593"/>
      <c r="R17" s="490"/>
      <c r="S17" s="491"/>
      <c r="T17" s="492"/>
    </row>
    <row r="18" spans="2:20" ht="30.6" customHeight="1" x14ac:dyDescent="0.2">
      <c r="B18" s="610"/>
      <c r="C18" s="611"/>
      <c r="D18" s="611"/>
      <c r="E18" s="612"/>
      <c r="F18" s="568"/>
      <c r="G18" s="569"/>
      <c r="H18" s="569"/>
      <c r="I18" s="570"/>
      <c r="J18" s="568"/>
      <c r="K18" s="569"/>
      <c r="L18" s="569"/>
      <c r="M18" s="569"/>
      <c r="N18" s="570"/>
      <c r="O18" s="568"/>
      <c r="P18" s="569"/>
      <c r="Q18" s="570"/>
      <c r="R18" s="493"/>
      <c r="S18" s="494"/>
      <c r="T18" s="495"/>
    </row>
    <row r="19" spans="2:20" ht="409.6" customHeight="1" x14ac:dyDescent="0.2">
      <c r="B19" s="604" t="s">
        <v>16</v>
      </c>
      <c r="C19" s="605"/>
      <c r="D19" s="605"/>
      <c r="E19" s="606"/>
      <c r="F19" s="565" t="s">
        <v>430</v>
      </c>
      <c r="G19" s="566"/>
      <c r="H19" s="566"/>
      <c r="I19" s="567"/>
      <c r="J19" s="565" t="s">
        <v>428</v>
      </c>
      <c r="K19" s="566"/>
      <c r="L19" s="566"/>
      <c r="M19" s="566"/>
      <c r="N19" s="567"/>
      <c r="O19" s="487" t="s">
        <v>429</v>
      </c>
      <c r="P19" s="488"/>
      <c r="Q19" s="489"/>
      <c r="R19" s="594"/>
      <c r="S19" s="595"/>
      <c r="T19" s="596"/>
    </row>
    <row r="20" spans="2:20" ht="409.6" customHeight="1" x14ac:dyDescent="0.2">
      <c r="B20" s="607"/>
      <c r="C20" s="608"/>
      <c r="D20" s="608"/>
      <c r="E20" s="609"/>
      <c r="F20" s="591"/>
      <c r="G20" s="592"/>
      <c r="H20" s="592"/>
      <c r="I20" s="593"/>
      <c r="J20" s="591"/>
      <c r="K20" s="592"/>
      <c r="L20" s="592"/>
      <c r="M20" s="592"/>
      <c r="N20" s="593"/>
      <c r="O20" s="490"/>
      <c r="P20" s="491"/>
      <c r="Q20" s="492"/>
      <c r="R20" s="597"/>
      <c r="S20" s="598"/>
      <c r="T20" s="599"/>
    </row>
    <row r="21" spans="2:20" ht="409.6" customHeight="1" x14ac:dyDescent="0.2">
      <c r="B21" s="607"/>
      <c r="C21" s="608"/>
      <c r="D21" s="608"/>
      <c r="E21" s="609"/>
      <c r="F21" s="591"/>
      <c r="G21" s="592"/>
      <c r="H21" s="592"/>
      <c r="I21" s="593"/>
      <c r="J21" s="591"/>
      <c r="K21" s="592"/>
      <c r="L21" s="592"/>
      <c r="M21" s="592"/>
      <c r="N21" s="593"/>
      <c r="O21" s="490"/>
      <c r="P21" s="491"/>
      <c r="Q21" s="492"/>
      <c r="R21" s="597"/>
      <c r="S21" s="598"/>
      <c r="T21" s="599"/>
    </row>
    <row r="22" spans="2:20" ht="200.45" customHeight="1" x14ac:dyDescent="0.2">
      <c r="B22" s="610"/>
      <c r="C22" s="611"/>
      <c r="D22" s="611"/>
      <c r="E22" s="612"/>
      <c r="F22" s="568"/>
      <c r="G22" s="569"/>
      <c r="H22" s="569"/>
      <c r="I22" s="570"/>
      <c r="J22" s="568"/>
      <c r="K22" s="569"/>
      <c r="L22" s="569"/>
      <c r="M22" s="569"/>
      <c r="N22" s="570"/>
      <c r="O22" s="493"/>
      <c r="P22" s="494"/>
      <c r="Q22" s="495"/>
      <c r="R22" s="600"/>
      <c r="S22" s="601"/>
      <c r="T22" s="602"/>
    </row>
    <row r="23" spans="2:20" ht="107.45" customHeight="1" x14ac:dyDescent="0.2">
      <c r="B23" s="604" t="s">
        <v>17</v>
      </c>
      <c r="C23" s="605"/>
      <c r="D23" s="605"/>
      <c r="E23" s="606"/>
      <c r="F23" s="565" t="s">
        <v>438</v>
      </c>
      <c r="G23" s="566"/>
      <c r="H23" s="566"/>
      <c r="I23" s="567"/>
      <c r="J23" s="562" t="s">
        <v>18</v>
      </c>
      <c r="K23" s="563"/>
      <c r="L23" s="563"/>
      <c r="M23" s="563"/>
      <c r="N23" s="564"/>
      <c r="O23" s="565" t="s">
        <v>440</v>
      </c>
      <c r="P23" s="566"/>
      <c r="Q23" s="567"/>
      <c r="R23" s="565" t="s">
        <v>441</v>
      </c>
      <c r="S23" s="566"/>
      <c r="T23" s="567"/>
    </row>
    <row r="24" spans="2:20" ht="409.6" customHeight="1" x14ac:dyDescent="0.2">
      <c r="B24" s="607"/>
      <c r="C24" s="608"/>
      <c r="D24" s="608"/>
      <c r="E24" s="609"/>
      <c r="F24" s="591"/>
      <c r="G24" s="592"/>
      <c r="H24" s="592"/>
      <c r="I24" s="593"/>
      <c r="J24" s="565" t="s">
        <v>439</v>
      </c>
      <c r="K24" s="566"/>
      <c r="L24" s="566"/>
      <c r="M24" s="566"/>
      <c r="N24" s="567"/>
      <c r="O24" s="591"/>
      <c r="P24" s="592"/>
      <c r="Q24" s="593"/>
      <c r="R24" s="591"/>
      <c r="S24" s="592"/>
      <c r="T24" s="593"/>
    </row>
    <row r="25" spans="2:20" ht="409.6" customHeight="1" x14ac:dyDescent="0.2">
      <c r="B25" s="607"/>
      <c r="C25" s="608"/>
      <c r="D25" s="608"/>
      <c r="E25" s="609"/>
      <c r="F25" s="591"/>
      <c r="G25" s="592"/>
      <c r="H25" s="592"/>
      <c r="I25" s="593"/>
      <c r="J25" s="591"/>
      <c r="K25" s="592"/>
      <c r="L25" s="592"/>
      <c r="M25" s="592"/>
      <c r="N25" s="593"/>
      <c r="O25" s="591"/>
      <c r="P25" s="592"/>
      <c r="Q25" s="593"/>
      <c r="R25" s="591"/>
      <c r="S25" s="592"/>
      <c r="T25" s="593"/>
    </row>
    <row r="26" spans="2:20" ht="409.6" customHeight="1" x14ac:dyDescent="0.2">
      <c r="B26" s="607"/>
      <c r="C26" s="608"/>
      <c r="D26" s="608"/>
      <c r="E26" s="609"/>
      <c r="F26" s="591"/>
      <c r="G26" s="592"/>
      <c r="H26" s="592"/>
      <c r="I26" s="593"/>
      <c r="J26" s="591"/>
      <c r="K26" s="592"/>
      <c r="L26" s="592"/>
      <c r="M26" s="592"/>
      <c r="N26" s="593"/>
      <c r="O26" s="591"/>
      <c r="P26" s="592"/>
      <c r="Q26" s="593"/>
      <c r="R26" s="591"/>
      <c r="S26" s="592"/>
      <c r="T26" s="593"/>
    </row>
    <row r="27" spans="2:20" ht="144" customHeight="1" x14ac:dyDescent="0.2">
      <c r="B27" s="610"/>
      <c r="C27" s="611"/>
      <c r="D27" s="611"/>
      <c r="E27" s="612"/>
      <c r="F27" s="568"/>
      <c r="G27" s="569"/>
      <c r="H27" s="569"/>
      <c r="I27" s="570"/>
      <c r="J27" s="568"/>
      <c r="K27" s="569"/>
      <c r="L27" s="569"/>
      <c r="M27" s="569"/>
      <c r="N27" s="570"/>
      <c r="O27" s="568"/>
      <c r="P27" s="569"/>
      <c r="Q27" s="570"/>
      <c r="R27" s="568"/>
      <c r="S27" s="569"/>
      <c r="T27" s="570"/>
    </row>
    <row r="28" spans="2:20" ht="82.5" customHeight="1" x14ac:dyDescent="0.2">
      <c r="B28" s="474" t="s">
        <v>19</v>
      </c>
      <c r="C28" s="474"/>
      <c r="D28" s="474"/>
      <c r="E28" s="474"/>
      <c r="F28" s="562" t="s">
        <v>442</v>
      </c>
      <c r="G28" s="563"/>
      <c r="H28" s="563"/>
      <c r="I28" s="564"/>
      <c r="J28" s="603" t="s">
        <v>117</v>
      </c>
      <c r="K28" s="603"/>
      <c r="L28" s="603"/>
      <c r="M28" s="603"/>
      <c r="N28" s="603"/>
      <c r="O28" s="562" t="s">
        <v>118</v>
      </c>
      <c r="P28" s="563"/>
      <c r="Q28" s="564"/>
      <c r="R28" s="582"/>
      <c r="S28" s="583"/>
      <c r="T28" s="584"/>
    </row>
    <row r="29" spans="2:20" ht="133.9" customHeight="1" x14ac:dyDescent="0.2">
      <c r="B29" s="474" t="s">
        <v>20</v>
      </c>
      <c r="C29" s="474"/>
      <c r="D29" s="474"/>
      <c r="E29" s="474"/>
      <c r="F29" s="565" t="s">
        <v>444</v>
      </c>
      <c r="G29" s="566"/>
      <c r="H29" s="566"/>
      <c r="I29" s="567"/>
      <c r="J29" s="562" t="s">
        <v>445</v>
      </c>
      <c r="K29" s="563"/>
      <c r="L29" s="563"/>
      <c r="M29" s="563"/>
      <c r="N29" s="564"/>
      <c r="O29" s="562" t="s">
        <v>443</v>
      </c>
      <c r="P29" s="563"/>
      <c r="Q29" s="563"/>
      <c r="R29" s="392" t="s">
        <v>485</v>
      </c>
      <c r="S29" s="583"/>
      <c r="T29" s="584"/>
    </row>
    <row r="30" spans="2:20" ht="237.6" customHeight="1" x14ac:dyDescent="0.2">
      <c r="B30" s="474" t="s">
        <v>21</v>
      </c>
      <c r="C30" s="474"/>
      <c r="D30" s="474"/>
      <c r="E30" s="474"/>
      <c r="F30" s="582"/>
      <c r="G30" s="583"/>
      <c r="H30" s="583"/>
      <c r="I30" s="584"/>
      <c r="J30" s="649"/>
      <c r="K30" s="649"/>
      <c r="L30" s="649"/>
      <c r="M30" s="649"/>
      <c r="N30" s="649"/>
      <c r="O30" s="562" t="s">
        <v>446</v>
      </c>
      <c r="P30" s="563"/>
      <c r="Q30" s="564"/>
      <c r="R30" s="582"/>
      <c r="S30" s="583"/>
      <c r="T30" s="584"/>
    </row>
    <row r="31" spans="2:20" ht="409.6" customHeight="1" x14ac:dyDescent="0.2">
      <c r="B31" s="604" t="s">
        <v>22</v>
      </c>
      <c r="C31" s="605"/>
      <c r="D31" s="605"/>
      <c r="E31" s="606"/>
      <c r="F31" s="565" t="s">
        <v>354</v>
      </c>
      <c r="G31" s="566"/>
      <c r="H31" s="566"/>
      <c r="I31" s="567"/>
      <c r="J31" s="565" t="s">
        <v>447</v>
      </c>
      <c r="K31" s="566"/>
      <c r="L31" s="566"/>
      <c r="M31" s="566"/>
      <c r="N31" s="567"/>
      <c r="O31" s="565" t="s">
        <v>120</v>
      </c>
      <c r="P31" s="566"/>
      <c r="Q31" s="567"/>
      <c r="R31" s="565" t="s">
        <v>119</v>
      </c>
      <c r="S31" s="566"/>
      <c r="T31" s="567"/>
    </row>
    <row r="32" spans="2:20" ht="15" customHeight="1" x14ac:dyDescent="0.2">
      <c r="B32" s="610"/>
      <c r="C32" s="611"/>
      <c r="D32" s="611"/>
      <c r="E32" s="612"/>
      <c r="F32" s="568"/>
      <c r="G32" s="569"/>
      <c r="H32" s="569"/>
      <c r="I32" s="570"/>
      <c r="J32" s="568"/>
      <c r="K32" s="569"/>
      <c r="L32" s="569"/>
      <c r="M32" s="569"/>
      <c r="N32" s="570"/>
      <c r="O32" s="568"/>
      <c r="P32" s="569"/>
      <c r="Q32" s="570"/>
      <c r="R32" s="568"/>
      <c r="S32" s="569"/>
      <c r="T32" s="570"/>
    </row>
    <row r="33" spans="2:20" ht="409.15" customHeight="1" x14ac:dyDescent="0.2">
      <c r="B33" s="604" t="s">
        <v>23</v>
      </c>
      <c r="C33" s="605"/>
      <c r="D33" s="605"/>
      <c r="E33" s="606"/>
      <c r="F33" s="565" t="s">
        <v>448</v>
      </c>
      <c r="G33" s="566"/>
      <c r="H33" s="566"/>
      <c r="I33" s="567"/>
      <c r="J33" s="487" t="s">
        <v>449</v>
      </c>
      <c r="K33" s="488"/>
      <c r="L33" s="488"/>
      <c r="M33" s="488"/>
      <c r="N33" s="489"/>
      <c r="O33" s="487" t="s">
        <v>450</v>
      </c>
      <c r="P33" s="488"/>
      <c r="Q33" s="489"/>
      <c r="R33" s="487"/>
      <c r="S33" s="488"/>
      <c r="T33" s="489"/>
    </row>
    <row r="34" spans="2:20" ht="79.900000000000006" customHeight="1" x14ac:dyDescent="0.2">
      <c r="B34" s="610"/>
      <c r="C34" s="611"/>
      <c r="D34" s="611"/>
      <c r="E34" s="612"/>
      <c r="F34" s="568"/>
      <c r="G34" s="569"/>
      <c r="H34" s="569"/>
      <c r="I34" s="570"/>
      <c r="J34" s="493"/>
      <c r="K34" s="494"/>
      <c r="L34" s="494"/>
      <c r="M34" s="494"/>
      <c r="N34" s="495"/>
      <c r="O34" s="493"/>
      <c r="P34" s="494"/>
      <c r="Q34" s="495"/>
      <c r="R34" s="493"/>
      <c r="S34" s="494"/>
      <c r="T34" s="495"/>
    </row>
    <row r="35" spans="2:20" ht="409.6" customHeight="1" x14ac:dyDescent="0.2">
      <c r="B35" s="474" t="s">
        <v>24</v>
      </c>
      <c r="C35" s="474"/>
      <c r="D35" s="474"/>
      <c r="E35" s="474"/>
      <c r="F35" s="546"/>
      <c r="G35" s="546"/>
      <c r="H35" s="546"/>
      <c r="I35" s="546"/>
      <c r="J35" s="546" t="s">
        <v>121</v>
      </c>
      <c r="K35" s="546"/>
      <c r="L35" s="546"/>
      <c r="M35" s="546"/>
      <c r="N35" s="546"/>
      <c r="O35" s="650" t="s">
        <v>486</v>
      </c>
      <c r="P35" s="650"/>
      <c r="Q35" s="650"/>
      <c r="R35" s="546"/>
      <c r="S35" s="546"/>
      <c r="T35" s="546"/>
    </row>
    <row r="36" spans="2:20" ht="206.45" customHeight="1" x14ac:dyDescent="0.2">
      <c r="B36" s="474"/>
      <c r="C36" s="474"/>
      <c r="D36" s="474"/>
      <c r="E36" s="474"/>
      <c r="F36" s="546"/>
      <c r="G36" s="546"/>
      <c r="H36" s="546"/>
      <c r="I36" s="546"/>
      <c r="J36" s="546"/>
      <c r="K36" s="546"/>
      <c r="L36" s="546"/>
      <c r="M36" s="546"/>
      <c r="N36" s="546"/>
      <c r="O36" s="650"/>
      <c r="P36" s="650"/>
      <c r="Q36" s="650"/>
      <c r="R36" s="546"/>
      <c r="S36" s="546"/>
      <c r="T36" s="546"/>
    </row>
    <row r="37" spans="2:20" ht="30" customHeight="1" x14ac:dyDescent="0.2">
      <c r="B37" s="646" t="s">
        <v>108</v>
      </c>
      <c r="C37" s="647"/>
      <c r="D37" s="647"/>
      <c r="E37" s="647"/>
      <c r="F37" s="647"/>
      <c r="G37" s="647"/>
      <c r="H37" s="647"/>
      <c r="I37" s="647"/>
      <c r="J37" s="647"/>
      <c r="K37" s="647"/>
      <c r="L37" s="647"/>
      <c r="M37" s="647"/>
      <c r="N37" s="647"/>
      <c r="O37" s="647"/>
      <c r="P37" s="647"/>
      <c r="Q37" s="647"/>
      <c r="R37" s="647"/>
      <c r="S37" s="647"/>
      <c r="T37" s="648"/>
    </row>
    <row r="38" spans="2:20" ht="22.5" customHeight="1" x14ac:dyDescent="0.2">
      <c r="B38" s="409" t="s">
        <v>25</v>
      </c>
      <c r="C38" s="581"/>
      <c r="D38" s="581"/>
      <c r="E38" s="581"/>
      <c r="F38" s="581"/>
      <c r="G38" s="581"/>
      <c r="H38" s="410"/>
      <c r="I38" s="409" t="s">
        <v>26</v>
      </c>
      <c r="J38" s="410"/>
      <c r="K38" s="409" t="s">
        <v>4</v>
      </c>
      <c r="L38" s="410"/>
      <c r="M38" s="409" t="s">
        <v>27</v>
      </c>
      <c r="N38" s="581"/>
      <c r="O38" s="581"/>
      <c r="P38" s="581"/>
      <c r="Q38" s="581"/>
      <c r="R38" s="410"/>
      <c r="S38" s="409" t="s">
        <v>4</v>
      </c>
      <c r="T38" s="410"/>
    </row>
    <row r="39" spans="2:20" ht="57" customHeight="1" x14ac:dyDescent="0.2">
      <c r="B39" s="541" t="s">
        <v>1136</v>
      </c>
      <c r="C39" s="542"/>
      <c r="D39" s="542"/>
      <c r="E39" s="542"/>
      <c r="F39" s="542"/>
      <c r="G39" s="542"/>
      <c r="H39" s="543"/>
      <c r="I39" s="544" t="s">
        <v>1137</v>
      </c>
      <c r="J39" s="544"/>
      <c r="K39" s="545">
        <v>44249</v>
      </c>
      <c r="L39" s="545"/>
      <c r="M39" s="546" t="s">
        <v>726</v>
      </c>
      <c r="N39" s="546"/>
      <c r="O39" s="546"/>
      <c r="P39" s="546"/>
      <c r="Q39" s="546"/>
      <c r="R39" s="546"/>
      <c r="S39" s="267"/>
      <c r="T39" s="268"/>
    </row>
    <row r="40" spans="2:20" ht="47.25" customHeight="1" x14ac:dyDescent="0.2">
      <c r="B40" s="541" t="s">
        <v>1160</v>
      </c>
      <c r="C40" s="542"/>
      <c r="D40" s="542"/>
      <c r="E40" s="542"/>
      <c r="F40" s="542"/>
      <c r="G40" s="542"/>
      <c r="H40" s="543"/>
      <c r="I40" s="544" t="s">
        <v>1161</v>
      </c>
      <c r="J40" s="544"/>
      <c r="K40" s="545">
        <v>44253</v>
      </c>
      <c r="L40" s="545"/>
      <c r="M40" s="546" t="s">
        <v>726</v>
      </c>
      <c r="N40" s="546"/>
      <c r="O40" s="546"/>
      <c r="P40" s="546"/>
      <c r="Q40" s="546"/>
      <c r="R40" s="546"/>
      <c r="S40" s="294"/>
      <c r="T40" s="295"/>
    </row>
    <row r="41" spans="2:20" ht="47.25" customHeight="1" x14ac:dyDescent="0.2">
      <c r="B41" s="541" t="s">
        <v>1138</v>
      </c>
      <c r="C41" s="542"/>
      <c r="D41" s="542"/>
      <c r="E41" s="542"/>
      <c r="F41" s="542"/>
      <c r="G41" s="542"/>
      <c r="H41" s="543"/>
      <c r="I41" s="544" t="s">
        <v>1139</v>
      </c>
      <c r="J41" s="544"/>
      <c r="K41" s="545">
        <v>44249</v>
      </c>
      <c r="L41" s="545"/>
      <c r="M41" s="546" t="s">
        <v>726</v>
      </c>
      <c r="N41" s="546"/>
      <c r="O41" s="546"/>
      <c r="P41" s="546"/>
      <c r="Q41" s="546"/>
      <c r="R41" s="546"/>
      <c r="S41" s="331"/>
      <c r="T41" s="330"/>
    </row>
    <row r="42" spans="2:20" ht="47.25" customHeight="1" x14ac:dyDescent="0.2">
      <c r="B42" s="541" t="s">
        <v>1140</v>
      </c>
      <c r="C42" s="542"/>
      <c r="D42" s="542"/>
      <c r="E42" s="542"/>
      <c r="F42" s="542"/>
      <c r="G42" s="542"/>
      <c r="H42" s="543"/>
      <c r="I42" s="544" t="s">
        <v>1141</v>
      </c>
      <c r="J42" s="544"/>
      <c r="K42" s="545">
        <v>44249</v>
      </c>
      <c r="L42" s="545"/>
      <c r="M42" s="546" t="s">
        <v>726</v>
      </c>
      <c r="N42" s="546"/>
      <c r="O42" s="546"/>
      <c r="P42" s="546"/>
      <c r="Q42" s="546"/>
      <c r="R42" s="546"/>
      <c r="S42" s="331"/>
      <c r="T42" s="330"/>
    </row>
    <row r="43" spans="2:20" ht="47.25" customHeight="1" x14ac:dyDescent="0.2">
      <c r="B43" s="541" t="s">
        <v>1162</v>
      </c>
      <c r="C43" s="542"/>
      <c r="D43" s="542"/>
      <c r="E43" s="542"/>
      <c r="F43" s="542"/>
      <c r="G43" s="542"/>
      <c r="H43" s="543"/>
      <c r="I43" s="544" t="s">
        <v>1163</v>
      </c>
      <c r="J43" s="544"/>
      <c r="K43" s="545">
        <v>44253</v>
      </c>
      <c r="L43" s="545"/>
      <c r="M43" s="546" t="s">
        <v>726</v>
      </c>
      <c r="N43" s="546"/>
      <c r="O43" s="546"/>
      <c r="P43" s="546"/>
      <c r="Q43" s="546"/>
      <c r="R43" s="546"/>
      <c r="S43" s="331"/>
      <c r="T43" s="330"/>
    </row>
    <row r="44" spans="2:20" ht="47.25" customHeight="1" x14ac:dyDescent="0.2">
      <c r="B44" s="541" t="s">
        <v>1164</v>
      </c>
      <c r="C44" s="542"/>
      <c r="D44" s="542"/>
      <c r="E44" s="542"/>
      <c r="F44" s="542"/>
      <c r="G44" s="542"/>
      <c r="H44" s="543"/>
      <c r="I44" s="544" t="s">
        <v>1165</v>
      </c>
      <c r="J44" s="544"/>
      <c r="K44" s="545">
        <v>44253</v>
      </c>
      <c r="L44" s="545"/>
      <c r="M44" s="546" t="s">
        <v>726</v>
      </c>
      <c r="N44" s="546"/>
      <c r="O44" s="546"/>
      <c r="P44" s="546"/>
      <c r="Q44" s="546"/>
      <c r="R44" s="546"/>
      <c r="S44" s="335"/>
      <c r="T44" s="334"/>
    </row>
    <row r="45" spans="2:20" ht="47.25" customHeight="1" x14ac:dyDescent="0.2">
      <c r="B45" s="541" t="s">
        <v>1166</v>
      </c>
      <c r="C45" s="542"/>
      <c r="D45" s="542"/>
      <c r="E45" s="542"/>
      <c r="F45" s="542"/>
      <c r="G45" s="542"/>
      <c r="H45" s="543"/>
      <c r="I45" s="544" t="s">
        <v>1167</v>
      </c>
      <c r="J45" s="544"/>
      <c r="K45" s="545">
        <v>44257</v>
      </c>
      <c r="L45" s="545"/>
      <c r="M45" s="546" t="s">
        <v>726</v>
      </c>
      <c r="N45" s="546"/>
      <c r="O45" s="546"/>
      <c r="P45" s="546"/>
      <c r="Q45" s="546"/>
      <c r="R45" s="546"/>
      <c r="S45" s="335"/>
      <c r="T45" s="334"/>
    </row>
    <row r="46" spans="2:20" ht="47.25" customHeight="1" x14ac:dyDescent="0.2">
      <c r="B46" s="541" t="s">
        <v>1168</v>
      </c>
      <c r="C46" s="542"/>
      <c r="D46" s="542"/>
      <c r="E46" s="542"/>
      <c r="F46" s="542"/>
      <c r="G46" s="542"/>
      <c r="H46" s="543"/>
      <c r="I46" s="544" t="s">
        <v>1169</v>
      </c>
      <c r="J46" s="544"/>
      <c r="K46" s="545">
        <v>44257</v>
      </c>
      <c r="L46" s="545"/>
      <c r="M46" s="546" t="s">
        <v>726</v>
      </c>
      <c r="N46" s="546"/>
      <c r="O46" s="546"/>
      <c r="P46" s="546"/>
      <c r="Q46" s="546"/>
      <c r="R46" s="546"/>
      <c r="S46" s="335"/>
      <c r="T46" s="334"/>
    </row>
    <row r="47" spans="2:20" ht="47.25" customHeight="1" x14ac:dyDescent="0.2">
      <c r="B47" s="541" t="s">
        <v>1172</v>
      </c>
      <c r="C47" s="542"/>
      <c r="D47" s="542"/>
      <c r="E47" s="542"/>
      <c r="F47" s="542"/>
      <c r="G47" s="542"/>
      <c r="H47" s="543"/>
      <c r="I47" s="544" t="s">
        <v>1173</v>
      </c>
      <c r="J47" s="544"/>
      <c r="K47" s="545">
        <v>44257</v>
      </c>
      <c r="L47" s="545"/>
      <c r="M47" s="546" t="s">
        <v>726</v>
      </c>
      <c r="N47" s="546"/>
      <c r="O47" s="546"/>
      <c r="P47" s="546"/>
      <c r="Q47" s="546"/>
      <c r="R47" s="546"/>
      <c r="S47" s="335"/>
      <c r="T47" s="334"/>
    </row>
    <row r="48" spans="2:20" ht="60.75" customHeight="1" x14ac:dyDescent="0.2">
      <c r="B48" s="541" t="s">
        <v>1174</v>
      </c>
      <c r="C48" s="542"/>
      <c r="D48" s="542"/>
      <c r="E48" s="542"/>
      <c r="F48" s="542"/>
      <c r="G48" s="542"/>
      <c r="H48" s="543"/>
      <c r="I48" s="544" t="s">
        <v>1175</v>
      </c>
      <c r="J48" s="544"/>
      <c r="K48" s="545">
        <v>44257</v>
      </c>
      <c r="L48" s="545"/>
      <c r="M48" s="546" t="s">
        <v>726</v>
      </c>
      <c r="N48" s="546"/>
      <c r="O48" s="546"/>
      <c r="P48" s="546"/>
      <c r="Q48" s="546"/>
      <c r="R48" s="546"/>
      <c r="S48" s="335"/>
      <c r="T48" s="334"/>
    </row>
    <row r="49" spans="2:20" ht="47.25" customHeight="1" x14ac:dyDescent="0.2">
      <c r="B49" s="541" t="s">
        <v>1170</v>
      </c>
      <c r="C49" s="542"/>
      <c r="D49" s="542"/>
      <c r="E49" s="542"/>
      <c r="F49" s="542"/>
      <c r="G49" s="542"/>
      <c r="H49" s="543"/>
      <c r="I49" s="544" t="s">
        <v>1171</v>
      </c>
      <c r="J49" s="544"/>
      <c r="K49" s="545">
        <v>44257</v>
      </c>
      <c r="L49" s="545"/>
      <c r="M49" s="546" t="s">
        <v>726</v>
      </c>
      <c r="N49" s="546"/>
      <c r="O49" s="546"/>
      <c r="P49" s="546"/>
      <c r="Q49" s="546"/>
      <c r="R49" s="546"/>
      <c r="S49" s="331"/>
      <c r="T49" s="330"/>
    </row>
    <row r="50" spans="2:20" ht="14.25" customHeight="1" x14ac:dyDescent="0.2">
      <c r="B50" s="42"/>
      <c r="C50" s="43"/>
      <c r="D50" s="43"/>
      <c r="E50" s="43"/>
      <c r="F50" s="43"/>
      <c r="G50" s="43"/>
      <c r="H50" s="43"/>
      <c r="I50" s="43"/>
      <c r="J50" s="43"/>
      <c r="K50" s="43"/>
      <c r="L50" s="43"/>
      <c r="M50" s="43"/>
      <c r="N50" s="43"/>
      <c r="O50" s="43"/>
      <c r="P50" s="43"/>
      <c r="Q50" s="43"/>
      <c r="R50" s="43"/>
      <c r="S50" s="43"/>
      <c r="T50" s="44"/>
    </row>
    <row r="51" spans="2:20" ht="22.5" customHeight="1" x14ac:dyDescent="0.2">
      <c r="B51" s="552" t="s">
        <v>28</v>
      </c>
      <c r="C51" s="552"/>
      <c r="D51" s="552"/>
      <c r="E51" s="552"/>
      <c r="F51" s="552"/>
      <c r="G51" s="552"/>
      <c r="H51" s="552"/>
      <c r="I51" s="552"/>
      <c r="J51" s="552"/>
      <c r="K51" s="552"/>
      <c r="L51" s="552"/>
      <c r="M51" s="552"/>
      <c r="N51" s="552"/>
      <c r="O51" s="552"/>
      <c r="P51" s="552"/>
      <c r="Q51" s="552"/>
      <c r="R51" s="552"/>
      <c r="S51" s="552"/>
      <c r="T51" s="552"/>
    </row>
    <row r="52" spans="2:20" customFormat="1" ht="25.5" customHeight="1" x14ac:dyDescent="0.25">
      <c r="B52" s="475" t="s">
        <v>123</v>
      </c>
      <c r="C52" s="553"/>
      <c r="D52" s="553"/>
      <c r="E52" s="553"/>
      <c r="F52" s="553"/>
      <c r="G52" s="553"/>
      <c r="H52" s="553"/>
      <c r="I52" s="553"/>
      <c r="J52" s="553"/>
      <c r="K52" s="553"/>
      <c r="L52" s="553"/>
      <c r="M52" s="553"/>
      <c r="N52" s="553"/>
      <c r="O52" s="553"/>
      <c r="P52" s="553"/>
      <c r="Q52" s="553"/>
      <c r="R52" s="553"/>
      <c r="S52" s="553"/>
      <c r="T52" s="476"/>
    </row>
    <row r="53" spans="2:20" customFormat="1" ht="34.5" customHeight="1" x14ac:dyDescent="0.25">
      <c r="B53" s="52" t="s">
        <v>29</v>
      </c>
      <c r="C53" s="446" t="s">
        <v>124</v>
      </c>
      <c r="D53" s="447"/>
      <c r="E53" s="446" t="s">
        <v>355</v>
      </c>
      <c r="F53" s="477"/>
      <c r="G53" s="477"/>
      <c r="H53" s="447"/>
      <c r="I53" s="446" t="s">
        <v>30</v>
      </c>
      <c r="J53" s="477"/>
      <c r="K53" s="477"/>
      <c r="L53" s="477"/>
      <c r="M53" s="477"/>
      <c r="N53" s="477"/>
      <c r="O53" s="477"/>
      <c r="P53" s="477"/>
      <c r="Q53" s="477"/>
      <c r="R53" s="447"/>
      <c r="S53" s="446" t="s">
        <v>31</v>
      </c>
      <c r="T53" s="447"/>
    </row>
    <row r="54" spans="2:20" customFormat="1" ht="48" customHeight="1" x14ac:dyDescent="0.25">
      <c r="B54" s="452" t="s">
        <v>32</v>
      </c>
      <c r="C54" s="452" t="s">
        <v>122</v>
      </c>
      <c r="D54" s="452"/>
      <c r="E54" s="538" t="s">
        <v>356</v>
      </c>
      <c r="F54" s="538"/>
      <c r="G54" s="538"/>
      <c r="H54" s="538"/>
      <c r="I54" s="554" t="s">
        <v>563</v>
      </c>
      <c r="J54" s="554"/>
      <c r="K54" s="554"/>
      <c r="L54" s="554"/>
      <c r="M54" s="554"/>
      <c r="N54" s="554"/>
      <c r="O54" s="554"/>
      <c r="P54" s="554"/>
      <c r="Q54" s="554"/>
      <c r="R54" s="554"/>
      <c r="S54" s="536">
        <v>1</v>
      </c>
      <c r="T54" s="547"/>
    </row>
    <row r="55" spans="2:20" customFormat="1" ht="58.9" customHeight="1" x14ac:dyDescent="0.25">
      <c r="B55" s="452"/>
      <c r="C55" s="452"/>
      <c r="D55" s="452"/>
      <c r="E55" s="538" t="s">
        <v>357</v>
      </c>
      <c r="F55" s="538"/>
      <c r="G55" s="538"/>
      <c r="H55" s="538"/>
      <c r="I55" s="554" t="s">
        <v>564</v>
      </c>
      <c r="J55" s="554"/>
      <c r="K55" s="554"/>
      <c r="L55" s="554"/>
      <c r="M55" s="554"/>
      <c r="N55" s="554"/>
      <c r="O55" s="554"/>
      <c r="P55" s="554"/>
      <c r="Q55" s="554"/>
      <c r="R55" s="554"/>
      <c r="S55" s="536">
        <v>1</v>
      </c>
      <c r="T55" s="547"/>
    </row>
    <row r="56" spans="2:20" customFormat="1" ht="66" customHeight="1" x14ac:dyDescent="0.25">
      <c r="B56" s="452"/>
      <c r="C56" s="452"/>
      <c r="D56" s="452"/>
      <c r="E56" s="538" t="s">
        <v>358</v>
      </c>
      <c r="F56" s="538"/>
      <c r="G56" s="538"/>
      <c r="H56" s="538"/>
      <c r="I56" s="554" t="s">
        <v>412</v>
      </c>
      <c r="J56" s="554"/>
      <c r="K56" s="554"/>
      <c r="L56" s="554"/>
      <c r="M56" s="554"/>
      <c r="N56" s="554"/>
      <c r="O56" s="554"/>
      <c r="P56" s="554"/>
      <c r="Q56" s="554"/>
      <c r="R56" s="554"/>
      <c r="S56" s="536">
        <v>1</v>
      </c>
      <c r="T56" s="547"/>
    </row>
    <row r="57" spans="2:20" s="72" customFormat="1" ht="63.6" customHeight="1" x14ac:dyDescent="0.25">
      <c r="B57" s="452"/>
      <c r="C57" s="452"/>
      <c r="D57" s="452"/>
      <c r="E57" s="538" t="s">
        <v>962</v>
      </c>
      <c r="F57" s="538"/>
      <c r="G57" s="538"/>
      <c r="H57" s="538"/>
      <c r="I57" s="554" t="s">
        <v>565</v>
      </c>
      <c r="J57" s="554"/>
      <c r="K57" s="554"/>
      <c r="L57" s="554"/>
      <c r="M57" s="554"/>
      <c r="N57" s="554"/>
      <c r="O57" s="554"/>
      <c r="P57" s="554"/>
      <c r="Q57" s="554"/>
      <c r="R57" s="554"/>
      <c r="S57" s="536">
        <v>1</v>
      </c>
      <c r="T57" s="547"/>
    </row>
    <row r="58" spans="2:20" customFormat="1" ht="36.6" customHeight="1" x14ac:dyDescent="0.25">
      <c r="B58" s="452"/>
      <c r="C58" s="452"/>
      <c r="D58" s="452"/>
      <c r="E58" s="538" t="s">
        <v>359</v>
      </c>
      <c r="F58" s="538"/>
      <c r="G58" s="538"/>
      <c r="H58" s="538"/>
      <c r="I58" s="554" t="s">
        <v>279</v>
      </c>
      <c r="J58" s="554"/>
      <c r="K58" s="554"/>
      <c r="L58" s="554"/>
      <c r="M58" s="554"/>
      <c r="N58" s="554"/>
      <c r="O58" s="554"/>
      <c r="P58" s="554"/>
      <c r="Q58" s="554"/>
      <c r="R58" s="554"/>
      <c r="S58" s="536">
        <v>1</v>
      </c>
      <c r="T58" s="536"/>
    </row>
    <row r="59" spans="2:20" customFormat="1" ht="73.900000000000006" customHeight="1" x14ac:dyDescent="0.25">
      <c r="B59" s="452"/>
      <c r="C59" s="452"/>
      <c r="D59" s="452"/>
      <c r="E59" s="538" t="s">
        <v>360</v>
      </c>
      <c r="F59" s="538"/>
      <c r="G59" s="538"/>
      <c r="H59" s="538"/>
      <c r="I59" s="554" t="s">
        <v>566</v>
      </c>
      <c r="J59" s="554"/>
      <c r="K59" s="554"/>
      <c r="L59" s="554"/>
      <c r="M59" s="554"/>
      <c r="N59" s="554"/>
      <c r="O59" s="554"/>
      <c r="P59" s="554"/>
      <c r="Q59" s="554"/>
      <c r="R59" s="554"/>
      <c r="S59" s="536">
        <v>1</v>
      </c>
      <c r="T59" s="547"/>
    </row>
    <row r="60" spans="2:20" customFormat="1" ht="76.150000000000006" customHeight="1" x14ac:dyDescent="0.25">
      <c r="B60" s="452"/>
      <c r="C60" s="452"/>
      <c r="D60" s="452"/>
      <c r="E60" s="538" t="s">
        <v>361</v>
      </c>
      <c r="F60" s="538"/>
      <c r="G60" s="538"/>
      <c r="H60" s="538"/>
      <c r="I60" s="554" t="s">
        <v>567</v>
      </c>
      <c r="J60" s="554"/>
      <c r="K60" s="554"/>
      <c r="L60" s="554"/>
      <c r="M60" s="554"/>
      <c r="N60" s="554"/>
      <c r="O60" s="554"/>
      <c r="P60" s="554"/>
      <c r="Q60" s="554"/>
      <c r="R60" s="554"/>
      <c r="S60" s="536">
        <v>1</v>
      </c>
      <c r="T60" s="547"/>
    </row>
    <row r="61" spans="2:20" customFormat="1" ht="101.45" customHeight="1" x14ac:dyDescent="0.25">
      <c r="B61" s="452"/>
      <c r="C61" s="452"/>
      <c r="D61" s="452"/>
      <c r="E61" s="538" t="s">
        <v>362</v>
      </c>
      <c r="F61" s="538"/>
      <c r="G61" s="538"/>
      <c r="H61" s="538"/>
      <c r="I61" s="554" t="s">
        <v>568</v>
      </c>
      <c r="J61" s="554"/>
      <c r="K61" s="554"/>
      <c r="L61" s="554"/>
      <c r="M61" s="554"/>
      <c r="N61" s="554"/>
      <c r="O61" s="554"/>
      <c r="P61" s="554"/>
      <c r="Q61" s="554"/>
      <c r="R61" s="554"/>
      <c r="S61" s="536">
        <v>1</v>
      </c>
      <c r="T61" s="547"/>
    </row>
    <row r="62" spans="2:20" customFormat="1" ht="44.45" customHeight="1" x14ac:dyDescent="0.25">
      <c r="B62" s="452"/>
      <c r="C62" s="452"/>
      <c r="D62" s="452"/>
      <c r="E62" s="538" t="s">
        <v>363</v>
      </c>
      <c r="F62" s="538"/>
      <c r="G62" s="538"/>
      <c r="H62" s="538"/>
      <c r="I62" s="554" t="s">
        <v>109</v>
      </c>
      <c r="J62" s="554"/>
      <c r="K62" s="554"/>
      <c r="L62" s="554"/>
      <c r="M62" s="554"/>
      <c r="N62" s="554"/>
      <c r="O62" s="554"/>
      <c r="P62" s="554"/>
      <c r="Q62" s="554"/>
      <c r="R62" s="554"/>
      <c r="S62" s="536">
        <v>1</v>
      </c>
      <c r="T62" s="536"/>
    </row>
    <row r="63" spans="2:20" customFormat="1" ht="55.9" customHeight="1" x14ac:dyDescent="0.25">
      <c r="B63" s="452"/>
      <c r="C63" s="452"/>
      <c r="D63" s="452"/>
      <c r="E63" s="538" t="s">
        <v>364</v>
      </c>
      <c r="F63" s="538"/>
      <c r="G63" s="538"/>
      <c r="H63" s="538"/>
      <c r="I63" s="554" t="s">
        <v>295</v>
      </c>
      <c r="J63" s="554"/>
      <c r="K63" s="554"/>
      <c r="L63" s="554"/>
      <c r="M63" s="554"/>
      <c r="N63" s="554"/>
      <c r="O63" s="554"/>
      <c r="P63" s="554"/>
      <c r="Q63" s="554"/>
      <c r="R63" s="554"/>
      <c r="S63" s="536">
        <v>1</v>
      </c>
      <c r="T63" s="547"/>
    </row>
    <row r="64" spans="2:20" customFormat="1" ht="79.900000000000006" customHeight="1" x14ac:dyDescent="0.25">
      <c r="B64" s="532"/>
      <c r="C64" s="532"/>
      <c r="D64" s="532"/>
      <c r="E64" s="555" t="s">
        <v>365</v>
      </c>
      <c r="F64" s="555"/>
      <c r="G64" s="555"/>
      <c r="H64" s="555"/>
      <c r="I64" s="557" t="s">
        <v>569</v>
      </c>
      <c r="J64" s="557"/>
      <c r="K64" s="557"/>
      <c r="L64" s="557"/>
      <c r="M64" s="557"/>
      <c r="N64" s="557"/>
      <c r="O64" s="557"/>
      <c r="P64" s="557"/>
      <c r="Q64" s="557"/>
      <c r="R64" s="557"/>
      <c r="S64" s="548">
        <v>1</v>
      </c>
      <c r="T64" s="549"/>
    </row>
    <row r="65" spans="2:23" customFormat="1" ht="80.45" customHeight="1" x14ac:dyDescent="0.25">
      <c r="B65" s="550">
        <v>2.1</v>
      </c>
      <c r="C65" s="452" t="s">
        <v>34</v>
      </c>
      <c r="D65" s="452"/>
      <c r="E65" s="538" t="s">
        <v>356</v>
      </c>
      <c r="F65" s="538"/>
      <c r="G65" s="538"/>
      <c r="H65" s="538"/>
      <c r="I65" s="554" t="s">
        <v>1106</v>
      </c>
      <c r="J65" s="554"/>
      <c r="K65" s="554"/>
      <c r="L65" s="554"/>
      <c r="M65" s="554"/>
      <c r="N65" s="554"/>
      <c r="O65" s="554"/>
      <c r="P65" s="554"/>
      <c r="Q65" s="554"/>
      <c r="R65" s="554"/>
      <c r="S65" s="536">
        <v>1</v>
      </c>
      <c r="T65" s="547"/>
    </row>
    <row r="66" spans="2:23" customFormat="1" ht="111" customHeight="1" x14ac:dyDescent="0.25">
      <c r="B66" s="550"/>
      <c r="C66" s="452"/>
      <c r="D66" s="452"/>
      <c r="E66" s="538" t="s">
        <v>570</v>
      </c>
      <c r="F66" s="538"/>
      <c r="G66" s="538"/>
      <c r="H66" s="538"/>
      <c r="I66" s="554" t="s">
        <v>413</v>
      </c>
      <c r="J66" s="554"/>
      <c r="K66" s="554"/>
      <c r="L66" s="554"/>
      <c r="M66" s="554"/>
      <c r="N66" s="554"/>
      <c r="O66" s="554"/>
      <c r="P66" s="554"/>
      <c r="Q66" s="554"/>
      <c r="R66" s="554"/>
      <c r="S66" s="536" t="s">
        <v>571</v>
      </c>
      <c r="T66" s="547"/>
      <c r="W66" s="80"/>
    </row>
    <row r="67" spans="2:23" customFormat="1" ht="106.9" customHeight="1" x14ac:dyDescent="0.25">
      <c r="B67" s="550"/>
      <c r="C67" s="452"/>
      <c r="D67" s="452"/>
      <c r="E67" s="538" t="s">
        <v>366</v>
      </c>
      <c r="F67" s="538"/>
      <c r="G67" s="538"/>
      <c r="H67" s="538"/>
      <c r="I67" s="554" t="s">
        <v>963</v>
      </c>
      <c r="J67" s="554"/>
      <c r="K67" s="554"/>
      <c r="L67" s="554"/>
      <c r="M67" s="554"/>
      <c r="N67" s="554"/>
      <c r="O67" s="554"/>
      <c r="P67" s="554"/>
      <c r="Q67" s="554"/>
      <c r="R67" s="554"/>
      <c r="S67" s="536">
        <v>1</v>
      </c>
      <c r="T67" s="536"/>
    </row>
    <row r="68" spans="2:23" customFormat="1" ht="67.5" customHeight="1" x14ac:dyDescent="0.25">
      <c r="B68" s="550"/>
      <c r="C68" s="452"/>
      <c r="D68" s="452"/>
      <c r="E68" s="538" t="s">
        <v>367</v>
      </c>
      <c r="F68" s="538"/>
      <c r="G68" s="538"/>
      <c r="H68" s="538"/>
      <c r="I68" s="554" t="s">
        <v>964</v>
      </c>
      <c r="J68" s="554"/>
      <c r="K68" s="554"/>
      <c r="L68" s="554"/>
      <c r="M68" s="554"/>
      <c r="N68" s="554"/>
      <c r="O68" s="554"/>
      <c r="P68" s="554"/>
      <c r="Q68" s="554"/>
      <c r="R68" s="554"/>
      <c r="S68" s="536">
        <v>1</v>
      </c>
      <c r="T68" s="536"/>
    </row>
    <row r="69" spans="2:23" customFormat="1" ht="62.45" customHeight="1" x14ac:dyDescent="0.25">
      <c r="B69" s="550"/>
      <c r="C69" s="452"/>
      <c r="D69" s="452"/>
      <c r="E69" s="538" t="s">
        <v>368</v>
      </c>
      <c r="F69" s="538"/>
      <c r="G69" s="538"/>
      <c r="H69" s="538"/>
      <c r="I69" s="554" t="s">
        <v>965</v>
      </c>
      <c r="J69" s="554"/>
      <c r="K69" s="554"/>
      <c r="L69" s="554"/>
      <c r="M69" s="554"/>
      <c r="N69" s="554"/>
      <c r="O69" s="554"/>
      <c r="P69" s="554"/>
      <c r="Q69" s="554"/>
      <c r="R69" s="554"/>
      <c r="S69" s="536">
        <v>1</v>
      </c>
      <c r="T69" s="536"/>
    </row>
    <row r="70" spans="2:23" customFormat="1" ht="112.9" customHeight="1" x14ac:dyDescent="0.25">
      <c r="B70" s="550"/>
      <c r="C70" s="452"/>
      <c r="D70" s="452"/>
      <c r="E70" s="538" t="s">
        <v>369</v>
      </c>
      <c r="F70" s="538"/>
      <c r="G70" s="538"/>
      <c r="H70" s="538"/>
      <c r="I70" s="554" t="s">
        <v>966</v>
      </c>
      <c r="J70" s="554"/>
      <c r="K70" s="554"/>
      <c r="L70" s="554"/>
      <c r="M70" s="554"/>
      <c r="N70" s="554"/>
      <c r="O70" s="554"/>
      <c r="P70" s="554"/>
      <c r="Q70" s="554"/>
      <c r="R70" s="554"/>
      <c r="S70" s="536">
        <v>1</v>
      </c>
      <c r="T70" s="536"/>
    </row>
    <row r="71" spans="2:23" customFormat="1" ht="39.6" customHeight="1" x14ac:dyDescent="0.25">
      <c r="B71" s="550"/>
      <c r="C71" s="452"/>
      <c r="D71" s="452"/>
      <c r="E71" s="538" t="s">
        <v>370</v>
      </c>
      <c r="F71" s="538"/>
      <c r="G71" s="538"/>
      <c r="H71" s="538"/>
      <c r="I71" s="554" t="s">
        <v>336</v>
      </c>
      <c r="J71" s="554"/>
      <c r="K71" s="554"/>
      <c r="L71" s="554"/>
      <c r="M71" s="554"/>
      <c r="N71" s="554"/>
      <c r="O71" s="554"/>
      <c r="P71" s="554"/>
      <c r="Q71" s="554"/>
      <c r="R71" s="554"/>
      <c r="S71" s="536">
        <v>1</v>
      </c>
      <c r="T71" s="536"/>
    </row>
    <row r="72" spans="2:23" customFormat="1" ht="58.15" customHeight="1" x14ac:dyDescent="0.25">
      <c r="B72" s="550"/>
      <c r="C72" s="452"/>
      <c r="D72" s="452"/>
      <c r="E72" s="538" t="s">
        <v>371</v>
      </c>
      <c r="F72" s="538"/>
      <c r="G72" s="538"/>
      <c r="H72" s="538"/>
      <c r="I72" s="554" t="s">
        <v>967</v>
      </c>
      <c r="J72" s="554"/>
      <c r="K72" s="554"/>
      <c r="L72" s="554"/>
      <c r="M72" s="554"/>
      <c r="N72" s="554"/>
      <c r="O72" s="554"/>
      <c r="P72" s="554"/>
      <c r="Q72" s="554"/>
      <c r="R72" s="554"/>
      <c r="S72" s="536">
        <v>1</v>
      </c>
      <c r="T72" s="536"/>
    </row>
    <row r="73" spans="2:23" customFormat="1" ht="69.599999999999994" customHeight="1" x14ac:dyDescent="0.25">
      <c r="B73" s="550"/>
      <c r="C73" s="452"/>
      <c r="D73" s="452"/>
      <c r="E73" s="538" t="s">
        <v>372</v>
      </c>
      <c r="F73" s="538"/>
      <c r="G73" s="538"/>
      <c r="H73" s="538"/>
      <c r="I73" s="554" t="s">
        <v>968</v>
      </c>
      <c r="J73" s="554"/>
      <c r="K73" s="554"/>
      <c r="L73" s="554"/>
      <c r="M73" s="554"/>
      <c r="N73" s="554"/>
      <c r="O73" s="554"/>
      <c r="P73" s="554"/>
      <c r="Q73" s="554"/>
      <c r="R73" s="554"/>
      <c r="S73" s="536">
        <v>1</v>
      </c>
      <c r="T73" s="547"/>
    </row>
    <row r="74" spans="2:23" customFormat="1" ht="50.25" customHeight="1" x14ac:dyDescent="0.25">
      <c r="B74" s="550"/>
      <c r="C74" s="452"/>
      <c r="D74" s="452"/>
      <c r="E74" s="538" t="s">
        <v>373</v>
      </c>
      <c r="F74" s="538"/>
      <c r="G74" s="538"/>
      <c r="H74" s="538"/>
      <c r="I74" s="554" t="s">
        <v>562</v>
      </c>
      <c r="J74" s="554"/>
      <c r="K74" s="554"/>
      <c r="L74" s="554"/>
      <c r="M74" s="554"/>
      <c r="N74" s="554"/>
      <c r="O74" s="554"/>
      <c r="P74" s="554"/>
      <c r="Q74" s="554"/>
      <c r="R74" s="554"/>
      <c r="S74" s="536">
        <v>1</v>
      </c>
      <c r="T74" s="547"/>
    </row>
    <row r="75" spans="2:23" customFormat="1" ht="55.15" customHeight="1" x14ac:dyDescent="0.25">
      <c r="B75" s="551"/>
      <c r="C75" s="532"/>
      <c r="D75" s="532"/>
      <c r="E75" s="555" t="s">
        <v>374</v>
      </c>
      <c r="F75" s="555"/>
      <c r="G75" s="555"/>
      <c r="H75" s="555"/>
      <c r="I75" s="557" t="s">
        <v>572</v>
      </c>
      <c r="J75" s="557"/>
      <c r="K75" s="557"/>
      <c r="L75" s="557"/>
      <c r="M75" s="557"/>
      <c r="N75" s="557"/>
      <c r="O75" s="557"/>
      <c r="P75" s="557"/>
      <c r="Q75" s="557"/>
      <c r="R75" s="557"/>
      <c r="S75" s="548">
        <v>1</v>
      </c>
      <c r="T75" s="549"/>
    </row>
    <row r="76" spans="2:23" customFormat="1" ht="75.599999999999994" customHeight="1" x14ac:dyDescent="0.25">
      <c r="B76" s="452" t="s">
        <v>840</v>
      </c>
      <c r="C76" s="452" t="s">
        <v>280</v>
      </c>
      <c r="D76" s="452"/>
      <c r="E76" s="538" t="s">
        <v>573</v>
      </c>
      <c r="F76" s="538"/>
      <c r="G76" s="538"/>
      <c r="H76" s="538"/>
      <c r="I76" s="554" t="s">
        <v>281</v>
      </c>
      <c r="J76" s="554"/>
      <c r="K76" s="554"/>
      <c r="L76" s="554"/>
      <c r="M76" s="554"/>
      <c r="N76" s="554"/>
      <c r="O76" s="554"/>
      <c r="P76" s="554"/>
      <c r="Q76" s="554"/>
      <c r="R76" s="554"/>
      <c r="S76" s="536">
        <v>1</v>
      </c>
      <c r="T76" s="536"/>
    </row>
    <row r="77" spans="2:23" customFormat="1" ht="246" customHeight="1" x14ac:dyDescent="0.25">
      <c r="B77" s="452"/>
      <c r="C77" s="452"/>
      <c r="D77" s="452"/>
      <c r="E77" s="538" t="s">
        <v>574</v>
      </c>
      <c r="F77" s="538"/>
      <c r="G77" s="538"/>
      <c r="H77" s="538"/>
      <c r="I77" s="759" t="s">
        <v>960</v>
      </c>
      <c r="J77" s="759"/>
      <c r="K77" s="759"/>
      <c r="L77" s="759"/>
      <c r="M77" s="759"/>
      <c r="N77" s="759"/>
      <c r="O77" s="759"/>
      <c r="P77" s="759"/>
      <c r="Q77" s="759"/>
      <c r="R77" s="759"/>
      <c r="S77" s="536">
        <v>1</v>
      </c>
      <c r="T77" s="536"/>
    </row>
    <row r="78" spans="2:23" customFormat="1" ht="243.6" customHeight="1" x14ac:dyDescent="0.25">
      <c r="B78" s="452"/>
      <c r="C78" s="452"/>
      <c r="D78" s="452"/>
      <c r="E78" s="452" t="s">
        <v>841</v>
      </c>
      <c r="F78" s="452"/>
      <c r="G78" s="452"/>
      <c r="H78" s="452"/>
      <c r="I78" s="535" t="s">
        <v>842</v>
      </c>
      <c r="J78" s="535"/>
      <c r="K78" s="535"/>
      <c r="L78" s="535"/>
      <c r="M78" s="535"/>
      <c r="N78" s="535"/>
      <c r="O78" s="535"/>
      <c r="P78" s="535"/>
      <c r="Q78" s="535"/>
      <c r="R78" s="535"/>
      <c r="S78" s="451">
        <v>1</v>
      </c>
      <c r="T78" s="451"/>
    </row>
    <row r="79" spans="2:23" customFormat="1" ht="27.75" customHeight="1" x14ac:dyDescent="0.25">
      <c r="B79" s="756"/>
      <c r="C79" s="757"/>
      <c r="D79" s="757"/>
      <c r="E79" s="757"/>
      <c r="F79" s="757"/>
      <c r="G79" s="757"/>
      <c r="H79" s="757"/>
      <c r="I79" s="757"/>
      <c r="J79" s="757"/>
      <c r="K79" s="757"/>
      <c r="L79" s="757"/>
      <c r="M79" s="757"/>
      <c r="N79" s="757"/>
      <c r="O79" s="757"/>
      <c r="P79" s="757"/>
      <c r="Q79" s="757"/>
      <c r="R79" s="757"/>
      <c r="S79" s="757"/>
      <c r="T79" s="758"/>
    </row>
    <row r="80" spans="2:23" customFormat="1" ht="27.75" customHeight="1" x14ac:dyDescent="0.25">
      <c r="B80" s="269" t="s">
        <v>29</v>
      </c>
      <c r="C80" s="531" t="s">
        <v>125</v>
      </c>
      <c r="D80" s="531"/>
      <c r="E80" s="531" t="s">
        <v>375</v>
      </c>
      <c r="F80" s="531"/>
      <c r="G80" s="531"/>
      <c r="H80" s="531"/>
      <c r="I80" s="531"/>
      <c r="J80" s="531" t="s">
        <v>30</v>
      </c>
      <c r="K80" s="531"/>
      <c r="L80" s="531"/>
      <c r="M80" s="531"/>
      <c r="N80" s="531"/>
      <c r="O80" s="531"/>
      <c r="P80" s="531"/>
      <c r="Q80" s="531"/>
      <c r="R80" s="531"/>
      <c r="S80" s="531" t="s">
        <v>31</v>
      </c>
      <c r="T80" s="531"/>
    </row>
    <row r="81" spans="2:20" customFormat="1" ht="48" customHeight="1" x14ac:dyDescent="0.25">
      <c r="B81" s="452" t="s">
        <v>35</v>
      </c>
      <c r="C81" s="452" t="s">
        <v>36</v>
      </c>
      <c r="D81" s="452"/>
      <c r="E81" s="454" t="s">
        <v>376</v>
      </c>
      <c r="F81" s="454"/>
      <c r="G81" s="454"/>
      <c r="H81" s="454"/>
      <c r="I81" s="454"/>
      <c r="J81" s="443" t="s">
        <v>575</v>
      </c>
      <c r="K81" s="443"/>
      <c r="L81" s="443"/>
      <c r="M81" s="443"/>
      <c r="N81" s="443"/>
      <c r="O81" s="443"/>
      <c r="P81" s="443"/>
      <c r="Q81" s="443"/>
      <c r="R81" s="443"/>
      <c r="S81" s="451">
        <v>1</v>
      </c>
      <c r="T81" s="453"/>
    </row>
    <row r="82" spans="2:20" customFormat="1" ht="37.9" customHeight="1" x14ac:dyDescent="0.25">
      <c r="B82" s="452"/>
      <c r="C82" s="452"/>
      <c r="D82" s="452"/>
      <c r="E82" s="454" t="s">
        <v>377</v>
      </c>
      <c r="F82" s="454"/>
      <c r="G82" s="454"/>
      <c r="H82" s="454"/>
      <c r="I82" s="454"/>
      <c r="J82" s="443" t="s">
        <v>576</v>
      </c>
      <c r="K82" s="443"/>
      <c r="L82" s="443"/>
      <c r="M82" s="443"/>
      <c r="N82" s="443"/>
      <c r="O82" s="443"/>
      <c r="P82" s="443"/>
      <c r="Q82" s="443"/>
      <c r="R82" s="443"/>
      <c r="S82" s="451">
        <v>1</v>
      </c>
      <c r="T82" s="453"/>
    </row>
    <row r="83" spans="2:20" customFormat="1" ht="134.44999999999999" customHeight="1" x14ac:dyDescent="0.25">
      <c r="B83" s="452"/>
      <c r="C83" s="452"/>
      <c r="D83" s="452"/>
      <c r="E83" s="454" t="s">
        <v>378</v>
      </c>
      <c r="F83" s="454"/>
      <c r="G83" s="454"/>
      <c r="H83" s="454"/>
      <c r="I83" s="454"/>
      <c r="J83" s="443" t="s">
        <v>296</v>
      </c>
      <c r="K83" s="443"/>
      <c r="L83" s="443"/>
      <c r="M83" s="443"/>
      <c r="N83" s="443"/>
      <c r="O83" s="443"/>
      <c r="P83" s="443"/>
      <c r="Q83" s="443"/>
      <c r="R83" s="443"/>
      <c r="S83" s="451">
        <v>1</v>
      </c>
      <c r="T83" s="453"/>
    </row>
    <row r="84" spans="2:20" customFormat="1" ht="56.25" customHeight="1" x14ac:dyDescent="0.25">
      <c r="B84" s="452"/>
      <c r="C84" s="452"/>
      <c r="D84" s="452"/>
      <c r="E84" s="454" t="s">
        <v>379</v>
      </c>
      <c r="F84" s="454"/>
      <c r="G84" s="454"/>
      <c r="H84" s="454"/>
      <c r="I84" s="454"/>
      <c r="J84" s="443" t="s">
        <v>577</v>
      </c>
      <c r="K84" s="443"/>
      <c r="L84" s="443"/>
      <c r="M84" s="443"/>
      <c r="N84" s="443"/>
      <c r="O84" s="443"/>
      <c r="P84" s="443"/>
      <c r="Q84" s="443"/>
      <c r="R84" s="443"/>
      <c r="S84" s="451">
        <v>1</v>
      </c>
      <c r="T84" s="453"/>
    </row>
    <row r="85" spans="2:20" customFormat="1" ht="47.45" customHeight="1" x14ac:dyDescent="0.25">
      <c r="B85" s="452"/>
      <c r="C85" s="452"/>
      <c r="D85" s="452"/>
      <c r="E85" s="454" t="s">
        <v>380</v>
      </c>
      <c r="F85" s="454"/>
      <c r="G85" s="454"/>
      <c r="H85" s="454"/>
      <c r="I85" s="454"/>
      <c r="J85" s="443" t="s">
        <v>126</v>
      </c>
      <c r="K85" s="443"/>
      <c r="L85" s="443"/>
      <c r="M85" s="443"/>
      <c r="N85" s="443"/>
      <c r="O85" s="443"/>
      <c r="P85" s="443"/>
      <c r="Q85" s="443"/>
      <c r="R85" s="443"/>
      <c r="S85" s="451">
        <v>1</v>
      </c>
      <c r="T85" s="453"/>
    </row>
    <row r="86" spans="2:20" customFormat="1" ht="118.9" customHeight="1" x14ac:dyDescent="0.25">
      <c r="B86" s="452"/>
      <c r="C86" s="452"/>
      <c r="D86" s="452"/>
      <c r="E86" s="452" t="s">
        <v>382</v>
      </c>
      <c r="F86" s="452"/>
      <c r="G86" s="452"/>
      <c r="H86" s="452"/>
      <c r="I86" s="452"/>
      <c r="J86" s="556" t="s">
        <v>961</v>
      </c>
      <c r="K86" s="556"/>
      <c r="L86" s="556"/>
      <c r="M86" s="556"/>
      <c r="N86" s="556"/>
      <c r="O86" s="556"/>
      <c r="P86" s="556"/>
      <c r="Q86" s="556"/>
      <c r="R86" s="556"/>
      <c r="S86" s="451">
        <v>1</v>
      </c>
      <c r="T86" s="453"/>
    </row>
    <row r="87" spans="2:20" customFormat="1" ht="44.45" customHeight="1" x14ac:dyDescent="0.25">
      <c r="B87" s="452"/>
      <c r="C87" s="452"/>
      <c r="D87" s="452"/>
      <c r="E87" s="454" t="s">
        <v>381</v>
      </c>
      <c r="F87" s="454"/>
      <c r="G87" s="454"/>
      <c r="H87" s="454"/>
      <c r="I87" s="454"/>
      <c r="J87" s="443" t="s">
        <v>578</v>
      </c>
      <c r="K87" s="443"/>
      <c r="L87" s="443"/>
      <c r="M87" s="443"/>
      <c r="N87" s="443"/>
      <c r="O87" s="443"/>
      <c r="P87" s="443"/>
      <c r="Q87" s="443"/>
      <c r="R87" s="443"/>
      <c r="S87" s="451">
        <v>1</v>
      </c>
      <c r="T87" s="453"/>
    </row>
    <row r="88" spans="2:20" customFormat="1" ht="139.5" customHeight="1" x14ac:dyDescent="0.25">
      <c r="B88" s="532"/>
      <c r="C88" s="532"/>
      <c r="D88" s="532"/>
      <c r="E88" s="532" t="s">
        <v>383</v>
      </c>
      <c r="F88" s="532"/>
      <c r="G88" s="532"/>
      <c r="H88" s="532"/>
      <c r="I88" s="532"/>
      <c r="J88" s="537" t="s">
        <v>969</v>
      </c>
      <c r="K88" s="537"/>
      <c r="L88" s="537"/>
      <c r="M88" s="537"/>
      <c r="N88" s="537"/>
      <c r="O88" s="537"/>
      <c r="P88" s="537"/>
      <c r="Q88" s="537"/>
      <c r="R88" s="537"/>
      <c r="S88" s="533">
        <v>1</v>
      </c>
      <c r="T88" s="534"/>
    </row>
    <row r="89" spans="2:20" customFormat="1" ht="129.6" customHeight="1" x14ac:dyDescent="0.25">
      <c r="B89" s="550" t="s">
        <v>37</v>
      </c>
      <c r="C89" s="452" t="s">
        <v>38</v>
      </c>
      <c r="D89" s="452"/>
      <c r="E89" s="454" t="s">
        <v>384</v>
      </c>
      <c r="F89" s="454"/>
      <c r="G89" s="454"/>
      <c r="H89" s="454"/>
      <c r="I89" s="454"/>
      <c r="J89" s="443" t="s">
        <v>579</v>
      </c>
      <c r="K89" s="443"/>
      <c r="L89" s="443"/>
      <c r="M89" s="443"/>
      <c r="N89" s="443"/>
      <c r="O89" s="443"/>
      <c r="P89" s="443"/>
      <c r="Q89" s="443"/>
      <c r="R89" s="443"/>
      <c r="S89" s="451">
        <v>1</v>
      </c>
      <c r="T89" s="453"/>
    </row>
    <row r="90" spans="2:20" customFormat="1" ht="50.45" customHeight="1" x14ac:dyDescent="0.25">
      <c r="B90" s="550"/>
      <c r="C90" s="452"/>
      <c r="D90" s="452"/>
      <c r="E90" s="454" t="s">
        <v>385</v>
      </c>
      <c r="F90" s="454"/>
      <c r="G90" s="454"/>
      <c r="H90" s="454"/>
      <c r="I90" s="454"/>
      <c r="J90" s="443" t="s">
        <v>580</v>
      </c>
      <c r="K90" s="443"/>
      <c r="L90" s="443"/>
      <c r="M90" s="443"/>
      <c r="N90" s="443"/>
      <c r="O90" s="443"/>
      <c r="P90" s="443"/>
      <c r="Q90" s="443"/>
      <c r="R90" s="443"/>
      <c r="S90" s="451">
        <v>1</v>
      </c>
      <c r="T90" s="453"/>
    </row>
    <row r="91" spans="2:20" customFormat="1" ht="30" customHeight="1" x14ac:dyDescent="0.25">
      <c r="B91" s="551"/>
      <c r="C91" s="532"/>
      <c r="D91" s="532"/>
      <c r="E91" s="539" t="s">
        <v>379</v>
      </c>
      <c r="F91" s="539"/>
      <c r="G91" s="539"/>
      <c r="H91" s="539"/>
      <c r="I91" s="539"/>
      <c r="J91" s="540" t="s">
        <v>110</v>
      </c>
      <c r="K91" s="540"/>
      <c r="L91" s="540"/>
      <c r="M91" s="540"/>
      <c r="N91" s="540"/>
      <c r="O91" s="540"/>
      <c r="P91" s="540"/>
      <c r="Q91" s="540"/>
      <c r="R91" s="540"/>
      <c r="S91" s="533">
        <v>1</v>
      </c>
      <c r="T91" s="534"/>
    </row>
    <row r="92" spans="2:20" customFormat="1" ht="131.44999999999999" customHeight="1" x14ac:dyDescent="0.25">
      <c r="B92" s="452" t="s">
        <v>39</v>
      </c>
      <c r="C92" s="452" t="s">
        <v>40</v>
      </c>
      <c r="D92" s="452"/>
      <c r="E92" s="454" t="s">
        <v>384</v>
      </c>
      <c r="F92" s="454"/>
      <c r="G92" s="454"/>
      <c r="H92" s="454"/>
      <c r="I92" s="454"/>
      <c r="J92" s="443" t="s">
        <v>843</v>
      </c>
      <c r="K92" s="443"/>
      <c r="L92" s="443"/>
      <c r="M92" s="443"/>
      <c r="N92" s="443"/>
      <c r="O92" s="443"/>
      <c r="P92" s="443"/>
      <c r="Q92" s="443"/>
      <c r="R92" s="443"/>
      <c r="S92" s="451">
        <v>1</v>
      </c>
      <c r="T92" s="453"/>
    </row>
    <row r="93" spans="2:20" customFormat="1" ht="27.75" customHeight="1" x14ac:dyDescent="0.25">
      <c r="B93" s="452"/>
      <c r="C93" s="452"/>
      <c r="D93" s="452"/>
      <c r="E93" s="454" t="s">
        <v>377</v>
      </c>
      <c r="F93" s="454"/>
      <c r="G93" s="454"/>
      <c r="H93" s="454"/>
      <c r="I93" s="454"/>
      <c r="J93" s="443" t="s">
        <v>970</v>
      </c>
      <c r="K93" s="443"/>
      <c r="L93" s="443"/>
      <c r="M93" s="443"/>
      <c r="N93" s="443"/>
      <c r="O93" s="443"/>
      <c r="P93" s="443"/>
      <c r="Q93" s="443"/>
      <c r="R93" s="443"/>
      <c r="S93" s="451">
        <v>1</v>
      </c>
      <c r="T93" s="453"/>
    </row>
    <row r="94" spans="2:20" customFormat="1" ht="213.6" customHeight="1" x14ac:dyDescent="0.25">
      <c r="B94" s="452"/>
      <c r="C94" s="452"/>
      <c r="D94" s="452"/>
      <c r="E94" s="454" t="s">
        <v>386</v>
      </c>
      <c r="F94" s="454"/>
      <c r="G94" s="454"/>
      <c r="H94" s="454"/>
      <c r="I94" s="454"/>
      <c r="J94" s="443" t="s">
        <v>581</v>
      </c>
      <c r="K94" s="443"/>
      <c r="L94" s="443"/>
      <c r="M94" s="443"/>
      <c r="N94" s="443"/>
      <c r="O94" s="443"/>
      <c r="P94" s="443"/>
      <c r="Q94" s="443"/>
      <c r="R94" s="443"/>
      <c r="S94" s="451">
        <v>1</v>
      </c>
      <c r="T94" s="453"/>
    </row>
    <row r="95" spans="2:20" customFormat="1" ht="35.450000000000003" customHeight="1" x14ac:dyDescent="0.25">
      <c r="B95" s="452"/>
      <c r="C95" s="452"/>
      <c r="D95" s="452"/>
      <c r="E95" s="454" t="s">
        <v>387</v>
      </c>
      <c r="F95" s="454"/>
      <c r="G95" s="454"/>
      <c r="H95" s="454"/>
      <c r="I95" s="454"/>
      <c r="J95" s="443" t="s">
        <v>312</v>
      </c>
      <c r="K95" s="443"/>
      <c r="L95" s="443"/>
      <c r="M95" s="443"/>
      <c r="N95" s="443"/>
      <c r="O95" s="443"/>
      <c r="P95" s="443"/>
      <c r="Q95" s="443"/>
      <c r="R95" s="443"/>
      <c r="S95" s="451">
        <v>1</v>
      </c>
      <c r="T95" s="453"/>
    </row>
    <row r="96" spans="2:20" customFormat="1" ht="36.6" customHeight="1" x14ac:dyDescent="0.25">
      <c r="B96" s="452"/>
      <c r="C96" s="452"/>
      <c r="D96" s="452"/>
      <c r="E96" s="454" t="s">
        <v>379</v>
      </c>
      <c r="F96" s="454"/>
      <c r="G96" s="454"/>
      <c r="H96" s="454"/>
      <c r="I96" s="454"/>
      <c r="J96" s="443" t="s">
        <v>582</v>
      </c>
      <c r="K96" s="443"/>
      <c r="L96" s="443"/>
      <c r="M96" s="443"/>
      <c r="N96" s="443"/>
      <c r="O96" s="443"/>
      <c r="P96" s="443"/>
      <c r="Q96" s="443"/>
      <c r="R96" s="443"/>
      <c r="S96" s="451">
        <v>1</v>
      </c>
      <c r="T96" s="453"/>
    </row>
    <row r="97" spans="1:21" customFormat="1" ht="46.15" customHeight="1" x14ac:dyDescent="0.25">
      <c r="B97" s="452"/>
      <c r="C97" s="452"/>
      <c r="D97" s="452"/>
      <c r="E97" s="454" t="s">
        <v>380</v>
      </c>
      <c r="F97" s="454"/>
      <c r="G97" s="454"/>
      <c r="H97" s="454"/>
      <c r="I97" s="454"/>
      <c r="J97" s="443" t="s">
        <v>583</v>
      </c>
      <c r="K97" s="443"/>
      <c r="L97" s="443"/>
      <c r="M97" s="443"/>
      <c r="N97" s="443"/>
      <c r="O97" s="443"/>
      <c r="P97" s="443"/>
      <c r="Q97" s="443"/>
      <c r="R97" s="443"/>
      <c r="S97" s="451">
        <v>1</v>
      </c>
      <c r="T97" s="453"/>
    </row>
    <row r="98" spans="1:21" customFormat="1" ht="52.9" customHeight="1" x14ac:dyDescent="0.25">
      <c r="B98" s="452"/>
      <c r="C98" s="452"/>
      <c r="D98" s="452"/>
      <c r="E98" s="454" t="s">
        <v>381</v>
      </c>
      <c r="F98" s="454"/>
      <c r="G98" s="454"/>
      <c r="H98" s="454"/>
      <c r="I98" s="454"/>
      <c r="J98" s="443" t="s">
        <v>584</v>
      </c>
      <c r="K98" s="443"/>
      <c r="L98" s="443"/>
      <c r="M98" s="443"/>
      <c r="N98" s="443"/>
      <c r="O98" s="443"/>
      <c r="P98" s="443"/>
      <c r="Q98" s="443"/>
      <c r="R98" s="443"/>
      <c r="S98" s="451">
        <v>1</v>
      </c>
      <c r="T98" s="453"/>
    </row>
    <row r="99" spans="1:21" customFormat="1" ht="36" customHeight="1" x14ac:dyDescent="0.25">
      <c r="B99" s="452"/>
      <c r="C99" s="452"/>
      <c r="D99" s="452"/>
      <c r="E99" s="454" t="s">
        <v>388</v>
      </c>
      <c r="F99" s="454"/>
      <c r="G99" s="454"/>
      <c r="H99" s="454"/>
      <c r="I99" s="454"/>
      <c r="J99" s="443" t="s">
        <v>585</v>
      </c>
      <c r="K99" s="443"/>
      <c r="L99" s="443"/>
      <c r="M99" s="443"/>
      <c r="N99" s="443"/>
      <c r="O99" s="443"/>
      <c r="P99" s="443"/>
      <c r="Q99" s="443"/>
      <c r="R99" s="443"/>
      <c r="S99" s="451">
        <v>1</v>
      </c>
      <c r="T99" s="453"/>
    </row>
    <row r="100" spans="1:21" s="82" customFormat="1" ht="115.15" customHeight="1" x14ac:dyDescent="0.25">
      <c r="B100" s="270" t="s">
        <v>586</v>
      </c>
      <c r="C100" s="452" t="s">
        <v>587</v>
      </c>
      <c r="D100" s="452"/>
      <c r="E100" s="454" t="s">
        <v>588</v>
      </c>
      <c r="F100" s="454"/>
      <c r="G100" s="454"/>
      <c r="H100" s="454"/>
      <c r="I100" s="454"/>
      <c r="J100" s="556" t="s">
        <v>591</v>
      </c>
      <c r="K100" s="556"/>
      <c r="L100" s="556"/>
      <c r="M100" s="556"/>
      <c r="N100" s="556"/>
      <c r="O100" s="556"/>
      <c r="P100" s="556"/>
      <c r="Q100" s="556"/>
      <c r="R100" s="556"/>
      <c r="S100" s="451">
        <v>1</v>
      </c>
      <c r="T100" s="451"/>
    </row>
    <row r="101" spans="1:21" s="82" customFormat="1" ht="134.44999999999999" customHeight="1" x14ac:dyDescent="0.25">
      <c r="B101" s="270" t="s">
        <v>586</v>
      </c>
      <c r="C101" s="766" t="s">
        <v>589</v>
      </c>
      <c r="D101" s="766"/>
      <c r="E101" s="454" t="s">
        <v>389</v>
      </c>
      <c r="F101" s="454"/>
      <c r="G101" s="454"/>
      <c r="H101" s="454"/>
      <c r="I101" s="454"/>
      <c r="J101" s="443" t="s">
        <v>590</v>
      </c>
      <c r="K101" s="443"/>
      <c r="L101" s="443"/>
      <c r="M101" s="443"/>
      <c r="N101" s="443"/>
      <c r="O101" s="443"/>
      <c r="P101" s="443"/>
      <c r="Q101" s="443"/>
      <c r="R101" s="443"/>
      <c r="S101" s="451">
        <v>1</v>
      </c>
      <c r="T101" s="453"/>
    </row>
    <row r="102" spans="1:21" ht="17.25" customHeight="1" x14ac:dyDescent="0.2">
      <c r="B102" s="522"/>
      <c r="C102" s="523"/>
      <c r="D102" s="523"/>
      <c r="E102" s="524"/>
      <c r="F102" s="524"/>
      <c r="G102" s="524"/>
      <c r="H102" s="524"/>
      <c r="I102" s="524"/>
      <c r="J102" s="524"/>
      <c r="K102" s="524"/>
      <c r="L102" s="524"/>
      <c r="M102" s="524"/>
      <c r="N102" s="524"/>
      <c r="O102" s="524"/>
      <c r="P102" s="524"/>
      <c r="Q102" s="524"/>
      <c r="R102" s="524"/>
      <c r="S102" s="524"/>
      <c r="T102" s="525"/>
    </row>
    <row r="103" spans="1:21" ht="28.5" customHeight="1" x14ac:dyDescent="0.2">
      <c r="B103" s="763" t="s">
        <v>29</v>
      </c>
      <c r="C103" s="764"/>
      <c r="D103" s="760" t="s">
        <v>552</v>
      </c>
      <c r="E103" s="761"/>
      <c r="F103" s="761"/>
      <c r="G103" s="761"/>
      <c r="H103" s="761"/>
      <c r="I103" s="761"/>
      <c r="J103" s="762"/>
      <c r="K103" s="760" t="s">
        <v>278</v>
      </c>
      <c r="L103" s="761"/>
      <c r="M103" s="761"/>
      <c r="N103" s="761"/>
      <c r="O103" s="761"/>
      <c r="P103" s="761"/>
      <c r="Q103" s="761"/>
      <c r="R103" s="762"/>
      <c r="S103" s="446" t="s">
        <v>4</v>
      </c>
      <c r="T103" s="447"/>
    </row>
    <row r="104" spans="1:21" ht="72" customHeight="1" x14ac:dyDescent="0.2">
      <c r="B104" s="444" t="s">
        <v>586</v>
      </c>
      <c r="C104" s="444"/>
      <c r="D104" s="457" t="s">
        <v>1387</v>
      </c>
      <c r="E104" s="458"/>
      <c r="F104" s="458"/>
      <c r="G104" s="458"/>
      <c r="H104" s="458"/>
      <c r="I104" s="458"/>
      <c r="J104" s="459"/>
      <c r="K104" s="530" t="s">
        <v>1115</v>
      </c>
      <c r="L104" s="530"/>
      <c r="M104" s="530"/>
      <c r="N104" s="530"/>
      <c r="O104" s="530"/>
      <c r="P104" s="530"/>
      <c r="Q104" s="530"/>
      <c r="R104" s="530"/>
      <c r="S104" s="397" t="s">
        <v>1381</v>
      </c>
      <c r="T104" s="397"/>
    </row>
    <row r="105" spans="1:21" ht="42" customHeight="1" x14ac:dyDescent="0.2">
      <c r="B105" s="444" t="s">
        <v>33</v>
      </c>
      <c r="C105" s="444"/>
      <c r="D105" s="457" t="s">
        <v>1382</v>
      </c>
      <c r="E105" s="458"/>
      <c r="F105" s="458"/>
      <c r="G105" s="458"/>
      <c r="H105" s="458"/>
      <c r="I105" s="458"/>
      <c r="J105" s="459"/>
      <c r="K105" s="530" t="s">
        <v>1383</v>
      </c>
      <c r="L105" s="530"/>
      <c r="M105" s="530"/>
      <c r="N105" s="530"/>
      <c r="O105" s="530"/>
      <c r="P105" s="530"/>
      <c r="Q105" s="530"/>
      <c r="R105" s="530"/>
      <c r="S105" s="397">
        <v>44258</v>
      </c>
      <c r="T105" s="397"/>
    </row>
    <row r="106" spans="1:21" ht="42" customHeight="1" x14ac:dyDescent="0.2">
      <c r="B106" s="444" t="s">
        <v>1149</v>
      </c>
      <c r="C106" s="444"/>
      <c r="D106" s="457" t="s">
        <v>1384</v>
      </c>
      <c r="E106" s="458"/>
      <c r="F106" s="458"/>
      <c r="G106" s="458"/>
      <c r="H106" s="458"/>
      <c r="I106" s="458"/>
      <c r="J106" s="459"/>
      <c r="K106" s="530" t="s">
        <v>1383</v>
      </c>
      <c r="L106" s="530"/>
      <c r="M106" s="530"/>
      <c r="N106" s="530"/>
      <c r="O106" s="530"/>
      <c r="P106" s="530"/>
      <c r="Q106" s="530"/>
      <c r="R106" s="530"/>
      <c r="S106" s="397">
        <v>44264</v>
      </c>
      <c r="T106" s="397"/>
    </row>
    <row r="107" spans="1:21" ht="36" customHeight="1" x14ac:dyDescent="0.2">
      <c r="B107" s="444" t="s">
        <v>586</v>
      </c>
      <c r="C107" s="444"/>
      <c r="D107" s="457" t="s">
        <v>1385</v>
      </c>
      <c r="E107" s="458"/>
      <c r="F107" s="458"/>
      <c r="G107" s="458"/>
      <c r="H107" s="458"/>
      <c r="I107" s="458"/>
      <c r="J107" s="459"/>
      <c r="K107" s="530" t="s">
        <v>1115</v>
      </c>
      <c r="L107" s="530"/>
      <c r="M107" s="530"/>
      <c r="N107" s="530"/>
      <c r="O107" s="530"/>
      <c r="P107" s="530"/>
      <c r="Q107" s="530"/>
      <c r="R107" s="530"/>
      <c r="S107" s="397" t="s">
        <v>1381</v>
      </c>
      <c r="T107" s="397"/>
    </row>
    <row r="108" spans="1:21" ht="36" customHeight="1" x14ac:dyDescent="0.2">
      <c r="A108" s="2"/>
      <c r="B108" s="444" t="s">
        <v>586</v>
      </c>
      <c r="C108" s="444"/>
      <c r="D108" s="457" t="s">
        <v>1386</v>
      </c>
      <c r="E108" s="458"/>
      <c r="F108" s="458"/>
      <c r="G108" s="458"/>
      <c r="H108" s="458"/>
      <c r="I108" s="458"/>
      <c r="J108" s="459"/>
      <c r="K108" s="530" t="s">
        <v>1115</v>
      </c>
      <c r="L108" s="530"/>
      <c r="M108" s="530"/>
      <c r="N108" s="530"/>
      <c r="O108" s="530"/>
      <c r="P108" s="530"/>
      <c r="Q108" s="530"/>
      <c r="R108" s="530"/>
      <c r="S108" s="397">
        <v>44265</v>
      </c>
      <c r="T108" s="397"/>
      <c r="U108" s="258"/>
    </row>
    <row r="109" spans="1:21" ht="36.6" customHeight="1" x14ac:dyDescent="0.2">
      <c r="A109" s="2"/>
      <c r="B109" s="765" t="s">
        <v>1114</v>
      </c>
      <c r="C109" s="765"/>
      <c r="D109" s="765"/>
      <c r="E109" s="765"/>
      <c r="F109" s="765"/>
      <c r="G109" s="765"/>
      <c r="H109" s="765"/>
      <c r="I109" s="765"/>
      <c r="J109" s="765"/>
      <c r="K109" s="765"/>
      <c r="L109" s="765"/>
      <c r="M109" s="765"/>
      <c r="N109" s="765"/>
      <c r="O109" s="765"/>
      <c r="P109" s="765"/>
      <c r="Q109" s="765"/>
      <c r="R109" s="765"/>
      <c r="S109" s="765"/>
      <c r="T109" s="765"/>
      <c r="U109" s="329"/>
    </row>
    <row r="110" spans="1:21" ht="24.6" customHeight="1" x14ac:dyDescent="0.2">
      <c r="A110" s="2"/>
      <c r="B110" s="446" t="s">
        <v>41</v>
      </c>
      <c r="C110" s="477"/>
      <c r="D110" s="477"/>
      <c r="E110" s="447"/>
      <c r="F110" s="83" t="s">
        <v>29</v>
      </c>
      <c r="G110" s="446" t="s">
        <v>42</v>
      </c>
      <c r="H110" s="477"/>
      <c r="I110" s="477"/>
      <c r="J110" s="477"/>
      <c r="K110" s="477"/>
      <c r="L110" s="477"/>
      <c r="M110" s="477"/>
      <c r="N110" s="477"/>
      <c r="O110" s="477"/>
      <c r="P110" s="477"/>
      <c r="Q110" s="477"/>
      <c r="R110" s="447"/>
      <c r="S110" s="446" t="s">
        <v>4</v>
      </c>
      <c r="T110" s="447"/>
    </row>
    <row r="111" spans="1:21" ht="37.9" customHeight="1" x14ac:dyDescent="0.2">
      <c r="A111" s="2"/>
      <c r="B111" s="401" t="s">
        <v>971</v>
      </c>
      <c r="C111" s="401"/>
      <c r="D111" s="401"/>
      <c r="E111" s="401"/>
      <c r="F111" s="359" t="s">
        <v>33</v>
      </c>
      <c r="G111" s="396" t="s">
        <v>1025</v>
      </c>
      <c r="H111" s="396"/>
      <c r="I111" s="396"/>
      <c r="J111" s="396"/>
      <c r="K111" s="396"/>
      <c r="L111" s="396"/>
      <c r="M111" s="396"/>
      <c r="N111" s="396"/>
      <c r="O111" s="396"/>
      <c r="P111" s="396"/>
      <c r="Q111" s="396"/>
      <c r="R111" s="396"/>
      <c r="S111" s="397">
        <v>44265</v>
      </c>
      <c r="T111" s="397"/>
    </row>
    <row r="112" spans="1:21" ht="37.9" customHeight="1" x14ac:dyDescent="0.2">
      <c r="A112" s="2"/>
      <c r="B112" s="401"/>
      <c r="C112" s="401"/>
      <c r="D112" s="401"/>
      <c r="E112" s="401"/>
      <c r="F112" s="359" t="s">
        <v>33</v>
      </c>
      <c r="G112" s="396" t="s">
        <v>1026</v>
      </c>
      <c r="H112" s="396"/>
      <c r="I112" s="396"/>
      <c r="J112" s="396"/>
      <c r="K112" s="396"/>
      <c r="L112" s="396"/>
      <c r="M112" s="396"/>
      <c r="N112" s="396"/>
      <c r="O112" s="396"/>
      <c r="P112" s="396"/>
      <c r="Q112" s="396"/>
      <c r="R112" s="396"/>
      <c r="S112" s="397">
        <v>44265</v>
      </c>
      <c r="T112" s="397"/>
    </row>
    <row r="113" spans="1:21" ht="37.9" customHeight="1" x14ac:dyDescent="0.2">
      <c r="A113" s="2"/>
      <c r="B113" s="401" t="s">
        <v>1313</v>
      </c>
      <c r="C113" s="401"/>
      <c r="D113" s="401"/>
      <c r="E113" s="401"/>
      <c r="F113" s="359" t="s">
        <v>33</v>
      </c>
      <c r="G113" s="396" t="s">
        <v>1314</v>
      </c>
      <c r="H113" s="396"/>
      <c r="I113" s="396"/>
      <c r="J113" s="396"/>
      <c r="K113" s="396"/>
      <c r="L113" s="396"/>
      <c r="M113" s="396"/>
      <c r="N113" s="396"/>
      <c r="O113" s="396"/>
      <c r="P113" s="396"/>
      <c r="Q113" s="396"/>
      <c r="R113" s="396"/>
      <c r="S113" s="397">
        <v>44264</v>
      </c>
      <c r="T113" s="397"/>
    </row>
    <row r="114" spans="1:21" ht="37.9" customHeight="1" x14ac:dyDescent="0.2">
      <c r="A114" s="2"/>
      <c r="B114" s="401" t="s">
        <v>1027</v>
      </c>
      <c r="C114" s="401"/>
      <c r="D114" s="401"/>
      <c r="E114" s="401"/>
      <c r="F114" s="359" t="s">
        <v>33</v>
      </c>
      <c r="G114" s="396" t="s">
        <v>1315</v>
      </c>
      <c r="H114" s="396"/>
      <c r="I114" s="396"/>
      <c r="J114" s="396"/>
      <c r="K114" s="396"/>
      <c r="L114" s="396"/>
      <c r="M114" s="396"/>
      <c r="N114" s="396"/>
      <c r="O114" s="396"/>
      <c r="P114" s="396"/>
      <c r="Q114" s="396"/>
      <c r="R114" s="396"/>
      <c r="S114" s="397">
        <v>44260</v>
      </c>
      <c r="T114" s="397"/>
    </row>
    <row r="115" spans="1:21" ht="37.9" customHeight="1" x14ac:dyDescent="0.2">
      <c r="A115" s="2"/>
      <c r="B115" s="401"/>
      <c r="C115" s="401"/>
      <c r="D115" s="401"/>
      <c r="E115" s="401"/>
      <c r="F115" s="359" t="s">
        <v>33</v>
      </c>
      <c r="G115" s="396" t="s">
        <v>1316</v>
      </c>
      <c r="H115" s="396"/>
      <c r="I115" s="396"/>
      <c r="J115" s="396"/>
      <c r="K115" s="396"/>
      <c r="L115" s="396"/>
      <c r="M115" s="396"/>
      <c r="N115" s="396"/>
      <c r="O115" s="396"/>
      <c r="P115" s="396"/>
      <c r="Q115" s="396"/>
      <c r="R115" s="396"/>
      <c r="S115" s="397">
        <v>44264</v>
      </c>
      <c r="T115" s="397"/>
    </row>
    <row r="116" spans="1:21" ht="37.9" customHeight="1" x14ac:dyDescent="0.2">
      <c r="A116" s="2"/>
      <c r="B116" s="401" t="s">
        <v>1317</v>
      </c>
      <c r="C116" s="401"/>
      <c r="D116" s="401"/>
      <c r="E116" s="401"/>
      <c r="F116" s="359" t="s">
        <v>33</v>
      </c>
      <c r="G116" s="396" t="s">
        <v>1318</v>
      </c>
      <c r="H116" s="396"/>
      <c r="I116" s="396"/>
      <c r="J116" s="396"/>
      <c r="K116" s="396"/>
      <c r="L116" s="396"/>
      <c r="M116" s="396"/>
      <c r="N116" s="396"/>
      <c r="O116" s="396"/>
      <c r="P116" s="396"/>
      <c r="Q116" s="396"/>
      <c r="R116" s="396"/>
      <c r="S116" s="397">
        <v>44263</v>
      </c>
      <c r="T116" s="397"/>
    </row>
    <row r="117" spans="1:21" ht="37.9" customHeight="1" x14ac:dyDescent="0.2">
      <c r="A117" s="2"/>
      <c r="B117" s="401" t="s">
        <v>1319</v>
      </c>
      <c r="C117" s="401"/>
      <c r="D117" s="401"/>
      <c r="E117" s="401"/>
      <c r="F117" s="359" t="s">
        <v>33</v>
      </c>
      <c r="G117" s="396" t="s">
        <v>1320</v>
      </c>
      <c r="H117" s="396"/>
      <c r="I117" s="396"/>
      <c r="J117" s="396"/>
      <c r="K117" s="396"/>
      <c r="L117" s="396"/>
      <c r="M117" s="396"/>
      <c r="N117" s="396"/>
      <c r="O117" s="396"/>
      <c r="P117" s="396"/>
      <c r="Q117" s="396"/>
      <c r="R117" s="396"/>
      <c r="S117" s="397">
        <v>44263</v>
      </c>
      <c r="T117" s="397"/>
    </row>
    <row r="118" spans="1:21" ht="37.9" customHeight="1" x14ac:dyDescent="0.2">
      <c r="A118" s="2"/>
      <c r="B118" s="401"/>
      <c r="C118" s="401"/>
      <c r="D118" s="401"/>
      <c r="E118" s="401"/>
      <c r="F118" s="359" t="s">
        <v>33</v>
      </c>
      <c r="G118" s="396" t="s">
        <v>1321</v>
      </c>
      <c r="H118" s="396"/>
      <c r="I118" s="396"/>
      <c r="J118" s="396"/>
      <c r="K118" s="396"/>
      <c r="L118" s="396"/>
      <c r="M118" s="396"/>
      <c r="N118" s="396"/>
      <c r="O118" s="396"/>
      <c r="P118" s="396"/>
      <c r="Q118" s="396"/>
      <c r="R118" s="396"/>
      <c r="S118" s="397">
        <v>44259</v>
      </c>
      <c r="T118" s="397"/>
    </row>
    <row r="119" spans="1:21" ht="15" customHeight="1" x14ac:dyDescent="0.2">
      <c r="B119" s="45"/>
      <c r="C119" s="40"/>
      <c r="D119" s="40"/>
      <c r="E119" s="40"/>
      <c r="F119" s="40"/>
      <c r="G119" s="40"/>
      <c r="H119" s="40"/>
      <c r="I119" s="40"/>
      <c r="J119" s="40"/>
      <c r="K119" s="40"/>
      <c r="L119" s="40"/>
      <c r="M119" s="40"/>
      <c r="N119" s="40"/>
      <c r="O119" s="40"/>
      <c r="P119" s="40"/>
      <c r="Q119" s="40"/>
      <c r="R119" s="40"/>
      <c r="S119" s="40"/>
      <c r="T119" s="41"/>
    </row>
    <row r="120" spans="1:21" ht="25.5" customHeight="1" x14ac:dyDescent="0.2">
      <c r="B120" s="479" t="s">
        <v>288</v>
      </c>
      <c r="C120" s="480"/>
      <c r="D120" s="480"/>
      <c r="E120" s="480"/>
      <c r="F120" s="480"/>
      <c r="G120" s="480"/>
      <c r="H120" s="480"/>
      <c r="I120" s="480"/>
      <c r="J120" s="480"/>
      <c r="K120" s="480"/>
      <c r="L120" s="480"/>
      <c r="M120" s="480"/>
      <c r="N120" s="480"/>
      <c r="O120" s="480"/>
      <c r="P120" s="480"/>
      <c r="Q120" s="480"/>
      <c r="R120" s="480"/>
      <c r="S120" s="480"/>
      <c r="T120" s="481"/>
      <c r="U120" s="258"/>
    </row>
    <row r="121" spans="1:21" ht="34.9" customHeight="1" x14ac:dyDescent="0.2">
      <c r="B121" s="699" t="s">
        <v>43</v>
      </c>
      <c r="C121" s="700"/>
      <c r="D121" s="446" t="s">
        <v>390</v>
      </c>
      <c r="E121" s="477"/>
      <c r="F121" s="477"/>
      <c r="G121" s="477"/>
      <c r="H121" s="477"/>
      <c r="I121" s="477"/>
      <c r="J121" s="447"/>
      <c r="K121" s="446" t="s">
        <v>44</v>
      </c>
      <c r="L121" s="477"/>
      <c r="M121" s="477"/>
      <c r="N121" s="477"/>
      <c r="O121" s="477"/>
      <c r="P121" s="477"/>
      <c r="Q121" s="477"/>
      <c r="R121" s="447"/>
      <c r="S121" s="446" t="s">
        <v>4</v>
      </c>
      <c r="T121" s="447"/>
    </row>
    <row r="122" spans="1:21" ht="36" customHeight="1" x14ac:dyDescent="0.2">
      <c r="B122" s="409" t="s">
        <v>1031</v>
      </c>
      <c r="C122" s="410"/>
      <c r="D122" s="482" t="s">
        <v>1032</v>
      </c>
      <c r="E122" s="483"/>
      <c r="F122" s="483"/>
      <c r="G122" s="483"/>
      <c r="H122" s="483"/>
      <c r="I122" s="483"/>
      <c r="J122" s="484"/>
      <c r="K122" s="411" t="s">
        <v>1033</v>
      </c>
      <c r="L122" s="412"/>
      <c r="M122" s="412"/>
      <c r="N122" s="412"/>
      <c r="O122" s="412"/>
      <c r="P122" s="412"/>
      <c r="Q122" s="412"/>
      <c r="R122" s="413"/>
      <c r="S122" s="455" t="s">
        <v>1365</v>
      </c>
      <c r="T122" s="456"/>
    </row>
    <row r="123" spans="1:21" ht="45" customHeight="1" x14ac:dyDescent="0.2">
      <c r="B123" s="409" t="s">
        <v>9</v>
      </c>
      <c r="C123" s="410"/>
      <c r="D123" s="411" t="s">
        <v>1366</v>
      </c>
      <c r="E123" s="412"/>
      <c r="F123" s="412"/>
      <c r="G123" s="412"/>
      <c r="H123" s="412"/>
      <c r="I123" s="412"/>
      <c r="J123" s="413"/>
      <c r="K123" s="411" t="s">
        <v>1367</v>
      </c>
      <c r="L123" s="412"/>
      <c r="M123" s="412"/>
      <c r="N123" s="412"/>
      <c r="O123" s="412"/>
      <c r="P123" s="412"/>
      <c r="Q123" s="412"/>
      <c r="R123" s="413"/>
      <c r="S123" s="455">
        <v>44259</v>
      </c>
      <c r="T123" s="456"/>
    </row>
    <row r="124" spans="1:21" ht="36" customHeight="1" x14ac:dyDescent="0.2">
      <c r="B124" s="409" t="s">
        <v>10</v>
      </c>
      <c r="C124" s="410"/>
      <c r="D124" s="411" t="s">
        <v>1368</v>
      </c>
      <c r="E124" s="412"/>
      <c r="F124" s="412"/>
      <c r="G124" s="412"/>
      <c r="H124" s="412"/>
      <c r="I124" s="412"/>
      <c r="J124" s="413"/>
      <c r="K124" s="411" t="s">
        <v>1369</v>
      </c>
      <c r="L124" s="412"/>
      <c r="M124" s="412"/>
      <c r="N124" s="412"/>
      <c r="O124" s="412"/>
      <c r="P124" s="412"/>
      <c r="Q124" s="412"/>
      <c r="R124" s="413"/>
      <c r="S124" s="455">
        <v>44260</v>
      </c>
      <c r="T124" s="456"/>
    </row>
    <row r="125" spans="1:21" ht="36" customHeight="1" x14ac:dyDescent="0.2">
      <c r="B125" s="409" t="s">
        <v>1031</v>
      </c>
      <c r="C125" s="410"/>
      <c r="D125" s="411" t="s">
        <v>1370</v>
      </c>
      <c r="E125" s="412"/>
      <c r="F125" s="412"/>
      <c r="G125" s="412"/>
      <c r="H125" s="412"/>
      <c r="I125" s="412"/>
      <c r="J125" s="413"/>
      <c r="K125" s="411" t="s">
        <v>1371</v>
      </c>
      <c r="L125" s="412"/>
      <c r="M125" s="412"/>
      <c r="N125" s="412"/>
      <c r="O125" s="412"/>
      <c r="P125" s="412"/>
      <c r="Q125" s="412"/>
      <c r="R125" s="413"/>
      <c r="S125" s="455">
        <v>44260</v>
      </c>
      <c r="T125" s="456"/>
    </row>
    <row r="126" spans="1:21" ht="95.45" customHeight="1" x14ac:dyDescent="0.2">
      <c r="B126" s="409" t="s">
        <v>10</v>
      </c>
      <c r="C126" s="410"/>
      <c r="D126" s="411" t="s">
        <v>1372</v>
      </c>
      <c r="E126" s="412"/>
      <c r="F126" s="412"/>
      <c r="G126" s="412"/>
      <c r="H126" s="412"/>
      <c r="I126" s="412"/>
      <c r="J126" s="413"/>
      <c r="K126" s="411" t="s">
        <v>1373</v>
      </c>
      <c r="L126" s="412"/>
      <c r="M126" s="412"/>
      <c r="N126" s="412"/>
      <c r="O126" s="412"/>
      <c r="P126" s="412"/>
      <c r="Q126" s="412"/>
      <c r="R126" s="413"/>
      <c r="S126" s="455">
        <v>44263</v>
      </c>
      <c r="T126" s="456"/>
    </row>
    <row r="127" spans="1:21" ht="48.6" customHeight="1" x14ac:dyDescent="0.2">
      <c r="B127" s="409" t="s">
        <v>1031</v>
      </c>
      <c r="C127" s="410"/>
      <c r="D127" s="411" t="s">
        <v>1374</v>
      </c>
      <c r="E127" s="412"/>
      <c r="F127" s="412"/>
      <c r="G127" s="412"/>
      <c r="H127" s="412"/>
      <c r="I127" s="412"/>
      <c r="J127" s="413"/>
      <c r="K127" s="411" t="s">
        <v>1375</v>
      </c>
      <c r="L127" s="412"/>
      <c r="M127" s="412"/>
      <c r="N127" s="412"/>
      <c r="O127" s="412"/>
      <c r="P127" s="412"/>
      <c r="Q127" s="412"/>
      <c r="R127" s="413"/>
      <c r="S127" s="455">
        <v>44263</v>
      </c>
      <c r="T127" s="456"/>
    </row>
    <row r="128" spans="1:21" ht="39" customHeight="1" x14ac:dyDescent="0.2">
      <c r="B128" s="409" t="s">
        <v>1376</v>
      </c>
      <c r="C128" s="410"/>
      <c r="D128" s="411" t="s">
        <v>1377</v>
      </c>
      <c r="E128" s="412"/>
      <c r="F128" s="412"/>
      <c r="G128" s="412"/>
      <c r="H128" s="412"/>
      <c r="I128" s="412"/>
      <c r="J128" s="413"/>
      <c r="K128" s="411" t="s">
        <v>1378</v>
      </c>
      <c r="L128" s="412"/>
      <c r="M128" s="412"/>
      <c r="N128" s="412"/>
      <c r="O128" s="412"/>
      <c r="P128" s="412"/>
      <c r="Q128" s="412"/>
      <c r="R128" s="413"/>
      <c r="S128" s="455">
        <v>44263</v>
      </c>
      <c r="T128" s="456"/>
    </row>
    <row r="129" spans="2:20" ht="106.15" customHeight="1" x14ac:dyDescent="0.2">
      <c r="B129" s="409" t="s">
        <v>10</v>
      </c>
      <c r="C129" s="410"/>
      <c r="D129" s="411" t="s">
        <v>1379</v>
      </c>
      <c r="E129" s="412"/>
      <c r="F129" s="412"/>
      <c r="G129" s="412"/>
      <c r="H129" s="412"/>
      <c r="I129" s="412"/>
      <c r="J129" s="413"/>
      <c r="K129" s="482" t="s">
        <v>1380</v>
      </c>
      <c r="L129" s="483"/>
      <c r="M129" s="483"/>
      <c r="N129" s="483"/>
      <c r="O129" s="483"/>
      <c r="P129" s="483"/>
      <c r="Q129" s="483"/>
      <c r="R129" s="484"/>
      <c r="S129" s="455">
        <v>44264</v>
      </c>
      <c r="T129" s="456"/>
    </row>
    <row r="130" spans="2:20" ht="36" customHeight="1" x14ac:dyDescent="0.2">
      <c r="B130" s="409" t="s">
        <v>1031</v>
      </c>
      <c r="C130" s="410"/>
      <c r="D130" s="482" t="s">
        <v>1034</v>
      </c>
      <c r="E130" s="483"/>
      <c r="F130" s="483"/>
      <c r="G130" s="483"/>
      <c r="H130" s="483"/>
      <c r="I130" s="483"/>
      <c r="J130" s="484"/>
      <c r="K130" s="411" t="s">
        <v>1035</v>
      </c>
      <c r="L130" s="412"/>
      <c r="M130" s="412"/>
      <c r="N130" s="412"/>
      <c r="O130" s="412"/>
      <c r="P130" s="412"/>
      <c r="Q130" s="412"/>
      <c r="R130" s="413"/>
      <c r="S130" s="455" t="s">
        <v>1365</v>
      </c>
      <c r="T130" s="456"/>
    </row>
    <row r="131" spans="2:20" s="3" customFormat="1" ht="22.5" customHeight="1" x14ac:dyDescent="0.2">
      <c r="B131" s="498" t="s">
        <v>45</v>
      </c>
      <c r="C131" s="499"/>
      <c r="D131" s="499"/>
      <c r="E131" s="499"/>
      <c r="F131" s="499"/>
      <c r="G131" s="499"/>
      <c r="H131" s="499"/>
      <c r="I131" s="499"/>
      <c r="J131" s="499"/>
      <c r="K131" s="499"/>
      <c r="L131" s="499"/>
      <c r="M131" s="499"/>
      <c r="N131" s="499"/>
      <c r="O131" s="499"/>
      <c r="P131" s="499"/>
      <c r="Q131" s="499"/>
      <c r="R131" s="499"/>
      <c r="S131" s="499"/>
      <c r="T131" s="500"/>
    </row>
    <row r="132" spans="2:20" s="6" customFormat="1" ht="22.5" customHeight="1" x14ac:dyDescent="0.2">
      <c r="B132" s="501" t="s">
        <v>46</v>
      </c>
      <c r="C132" s="502"/>
      <c r="D132" s="502"/>
      <c r="E132" s="502"/>
      <c r="F132" s="502"/>
      <c r="G132" s="502"/>
      <c r="H132" s="502"/>
      <c r="I132" s="502"/>
      <c r="J132" s="502"/>
      <c r="K132" s="502"/>
      <c r="L132" s="502"/>
      <c r="M132" s="502"/>
      <c r="N132" s="502"/>
      <c r="O132" s="502"/>
      <c r="P132" s="502"/>
      <c r="Q132" s="502"/>
      <c r="R132" s="502"/>
      <c r="S132" s="502"/>
      <c r="T132" s="503"/>
    </row>
    <row r="133" spans="2:20" s="7" customFormat="1" ht="47.1" customHeight="1" x14ac:dyDescent="0.25">
      <c r="B133" s="541" t="s">
        <v>391</v>
      </c>
      <c r="C133" s="542"/>
      <c r="D133" s="542"/>
      <c r="E133" s="542"/>
      <c r="F133" s="542"/>
      <c r="G133" s="542"/>
      <c r="H133" s="542"/>
      <c r="I133" s="542"/>
      <c r="J133" s="542"/>
      <c r="K133" s="542"/>
      <c r="L133" s="542"/>
      <c r="M133" s="542"/>
      <c r="N133" s="542"/>
      <c r="O133" s="542"/>
      <c r="P133" s="542"/>
      <c r="Q133" s="542"/>
      <c r="R133" s="542"/>
      <c r="S133" s="542"/>
      <c r="T133" s="543"/>
    </row>
    <row r="134" spans="2:20" s="6" customFormat="1" ht="22.5" customHeight="1" x14ac:dyDescent="0.2">
      <c r="B134" s="504"/>
      <c r="C134" s="505"/>
      <c r="D134" s="505"/>
      <c r="E134" s="505"/>
      <c r="F134" s="505"/>
      <c r="G134" s="505"/>
      <c r="H134" s="505"/>
      <c r="I134" s="505"/>
      <c r="J134" s="505"/>
      <c r="K134" s="505"/>
      <c r="L134" s="505"/>
      <c r="M134" s="505"/>
      <c r="N134" s="505"/>
      <c r="O134" s="505"/>
      <c r="P134" s="505"/>
      <c r="Q134" s="505"/>
      <c r="R134" s="505"/>
      <c r="S134" s="505"/>
      <c r="T134" s="506"/>
    </row>
    <row r="135" spans="2:20" s="6" customFormat="1" ht="22.5" customHeight="1" x14ac:dyDescent="0.2">
      <c r="B135" s="426" t="s">
        <v>47</v>
      </c>
      <c r="C135" s="427"/>
      <c r="D135" s="427"/>
      <c r="E135" s="427"/>
      <c r="F135" s="427"/>
      <c r="G135" s="427"/>
      <c r="H135" s="427"/>
      <c r="I135" s="427"/>
      <c r="J135" s="427"/>
      <c r="K135" s="427"/>
      <c r="L135" s="427"/>
      <c r="M135" s="427"/>
      <c r="N135" s="427"/>
      <c r="O135" s="427"/>
      <c r="P135" s="427"/>
      <c r="Q135" s="427"/>
      <c r="R135" s="427"/>
      <c r="S135" s="427"/>
      <c r="T135" s="428"/>
    </row>
    <row r="136" spans="2:20" s="6" customFormat="1" ht="22.5" customHeight="1" x14ac:dyDescent="0.2">
      <c r="B136" s="470" t="s">
        <v>48</v>
      </c>
      <c r="C136" s="470"/>
      <c r="D136" s="475" t="s">
        <v>392</v>
      </c>
      <c r="E136" s="553"/>
      <c r="F136" s="553"/>
      <c r="G136" s="553"/>
      <c r="H136" s="553"/>
      <c r="I136" s="553"/>
      <c r="J136" s="476"/>
      <c r="K136" s="580" t="s">
        <v>25</v>
      </c>
      <c r="L136" s="580"/>
      <c r="M136" s="580"/>
      <c r="N136" s="580"/>
      <c r="O136" s="580"/>
      <c r="P136" s="580"/>
      <c r="Q136" s="580"/>
      <c r="R136" s="580"/>
      <c r="S136" s="475" t="s">
        <v>49</v>
      </c>
      <c r="T136" s="476"/>
    </row>
    <row r="137" spans="2:20" s="6" customFormat="1" ht="259.14999999999998" customHeight="1" x14ac:dyDescent="0.2">
      <c r="B137" s="474" t="s">
        <v>50</v>
      </c>
      <c r="C137" s="474"/>
      <c r="D137" s="471" t="s">
        <v>393</v>
      </c>
      <c r="E137" s="472"/>
      <c r="F137" s="472"/>
      <c r="G137" s="472"/>
      <c r="H137" s="472"/>
      <c r="I137" s="472"/>
      <c r="J137" s="473"/>
      <c r="K137" s="469" t="s">
        <v>414</v>
      </c>
      <c r="L137" s="469"/>
      <c r="M137" s="469"/>
      <c r="N137" s="469"/>
      <c r="O137" s="469"/>
      <c r="P137" s="469"/>
      <c r="Q137" s="469"/>
      <c r="R137" s="469"/>
      <c r="S137" s="429" t="s">
        <v>415</v>
      </c>
      <c r="T137" s="430"/>
    </row>
    <row r="138" spans="2:20" s="6" customFormat="1" ht="126.75" customHeight="1" x14ac:dyDescent="0.2">
      <c r="B138" s="474" t="s">
        <v>51</v>
      </c>
      <c r="C138" s="474"/>
      <c r="D138" s="460" t="s">
        <v>394</v>
      </c>
      <c r="E138" s="461"/>
      <c r="F138" s="461"/>
      <c r="G138" s="461"/>
      <c r="H138" s="461"/>
      <c r="I138" s="461"/>
      <c r="J138" s="462"/>
      <c r="K138" s="431" t="s">
        <v>52</v>
      </c>
      <c r="L138" s="431"/>
      <c r="M138" s="431"/>
      <c r="N138" s="431"/>
      <c r="O138" s="431"/>
      <c r="P138" s="431"/>
      <c r="Q138" s="431"/>
      <c r="R138" s="431"/>
      <c r="S138" s="429" t="s">
        <v>415</v>
      </c>
      <c r="T138" s="430"/>
    </row>
    <row r="139" spans="2:20" s="6" customFormat="1" ht="82.5" customHeight="1" x14ac:dyDescent="0.2">
      <c r="B139" s="474" t="s">
        <v>53</v>
      </c>
      <c r="C139" s="474"/>
      <c r="D139" s="460" t="s">
        <v>395</v>
      </c>
      <c r="E139" s="461"/>
      <c r="F139" s="461"/>
      <c r="G139" s="461"/>
      <c r="H139" s="461"/>
      <c r="I139" s="461"/>
      <c r="J139" s="462"/>
      <c r="K139" s="431" t="s">
        <v>54</v>
      </c>
      <c r="L139" s="431"/>
      <c r="M139" s="431"/>
      <c r="N139" s="431"/>
      <c r="O139" s="431"/>
      <c r="P139" s="431"/>
      <c r="Q139" s="431"/>
      <c r="R139" s="431"/>
      <c r="S139" s="441" t="s">
        <v>55</v>
      </c>
      <c r="T139" s="442"/>
    </row>
    <row r="140" spans="2:20" s="6" customFormat="1" ht="329.25" customHeight="1" x14ac:dyDescent="0.2">
      <c r="B140" s="474" t="s">
        <v>22</v>
      </c>
      <c r="C140" s="474"/>
      <c r="D140" s="460" t="s">
        <v>396</v>
      </c>
      <c r="E140" s="461"/>
      <c r="F140" s="461"/>
      <c r="G140" s="461"/>
      <c r="H140" s="461"/>
      <c r="I140" s="461"/>
      <c r="J140" s="462"/>
      <c r="K140" s="396" t="s">
        <v>112</v>
      </c>
      <c r="L140" s="448"/>
      <c r="M140" s="448"/>
      <c r="N140" s="448"/>
      <c r="O140" s="448"/>
      <c r="P140" s="448"/>
      <c r="Q140" s="448"/>
      <c r="R140" s="448"/>
      <c r="S140" s="441" t="s">
        <v>55</v>
      </c>
      <c r="T140" s="442"/>
    </row>
    <row r="141" spans="2:20" s="6" customFormat="1" ht="158.1" customHeight="1" x14ac:dyDescent="0.2">
      <c r="B141" s="474" t="s">
        <v>56</v>
      </c>
      <c r="C141" s="474"/>
      <c r="D141" s="460" t="s">
        <v>397</v>
      </c>
      <c r="E141" s="461"/>
      <c r="F141" s="461"/>
      <c r="G141" s="461"/>
      <c r="H141" s="461"/>
      <c r="I141" s="461"/>
      <c r="J141" s="462"/>
      <c r="K141" s="431" t="s">
        <v>57</v>
      </c>
      <c r="L141" s="431"/>
      <c r="M141" s="431"/>
      <c r="N141" s="431"/>
      <c r="O141" s="431"/>
      <c r="P141" s="431"/>
      <c r="Q141" s="431"/>
      <c r="R141" s="431"/>
      <c r="S141" s="429" t="s">
        <v>58</v>
      </c>
      <c r="T141" s="430"/>
    </row>
    <row r="142" spans="2:20" s="6" customFormat="1" ht="22.5" customHeight="1" x14ac:dyDescent="0.2">
      <c r="B142" s="616"/>
      <c r="C142" s="624"/>
      <c r="D142" s="624"/>
      <c r="E142" s="624"/>
      <c r="F142" s="624"/>
      <c r="G142" s="624"/>
      <c r="H142" s="624"/>
      <c r="I142" s="624"/>
      <c r="J142" s="624"/>
      <c r="K142" s="624"/>
      <c r="L142" s="624"/>
      <c r="M142" s="624"/>
      <c r="N142" s="624"/>
      <c r="O142" s="624"/>
      <c r="P142" s="624"/>
      <c r="Q142" s="624"/>
      <c r="R142" s="624"/>
      <c r="S142" s="624"/>
      <c r="T142" s="617"/>
    </row>
    <row r="143" spans="2:20" s="3" customFormat="1" ht="22.5" customHeight="1" x14ac:dyDescent="0.2">
      <c r="B143" s="426" t="s">
        <v>113</v>
      </c>
      <c r="C143" s="427"/>
      <c r="D143" s="427"/>
      <c r="E143" s="427"/>
      <c r="F143" s="427"/>
      <c r="G143" s="427"/>
      <c r="H143" s="427"/>
      <c r="I143" s="427"/>
      <c r="J143" s="427"/>
      <c r="K143" s="427"/>
      <c r="L143" s="427"/>
      <c r="M143" s="427"/>
      <c r="N143" s="427"/>
      <c r="O143" s="427"/>
      <c r="P143" s="427"/>
      <c r="Q143" s="427"/>
      <c r="R143" s="427"/>
      <c r="S143" s="427"/>
      <c r="T143" s="428"/>
    </row>
    <row r="144" spans="2:20" s="3" customFormat="1" ht="29.25" customHeight="1" x14ac:dyDescent="0.2">
      <c r="B144" s="4"/>
      <c r="C144" s="4"/>
      <c r="D144" s="4"/>
      <c r="E144" s="4"/>
      <c r="F144" s="4"/>
      <c r="G144" s="70"/>
      <c r="H144" s="4"/>
      <c r="I144" s="5"/>
      <c r="J144" s="4"/>
      <c r="K144" s="4"/>
      <c r="L144" s="432"/>
      <c r="M144" s="433"/>
      <c r="N144" s="433"/>
      <c r="O144" s="433"/>
      <c r="P144" s="433"/>
      <c r="Q144" s="433"/>
      <c r="R144" s="433"/>
      <c r="S144" s="433"/>
      <c r="T144" s="434"/>
    </row>
    <row r="145" spans="2:20" s="3" customFormat="1" ht="22.5" customHeight="1" x14ac:dyDescent="0.2">
      <c r="B145" s="526" t="s">
        <v>59</v>
      </c>
      <c r="C145" s="527"/>
      <c r="D145" s="527"/>
      <c r="E145" s="527"/>
      <c r="F145" s="527"/>
      <c r="G145" s="527"/>
      <c r="H145" s="527"/>
      <c r="I145" s="527"/>
      <c r="J145" s="527"/>
      <c r="K145" s="528"/>
      <c r="L145" s="435"/>
      <c r="M145" s="436"/>
      <c r="N145" s="436"/>
      <c r="O145" s="436"/>
      <c r="P145" s="436"/>
      <c r="Q145" s="436"/>
      <c r="R145" s="436"/>
      <c r="S145" s="436"/>
      <c r="T145" s="437"/>
    </row>
    <row r="146" spans="2:20" s="3" customFormat="1" ht="28.5" customHeight="1" x14ac:dyDescent="0.2">
      <c r="B146" s="474" t="s">
        <v>60</v>
      </c>
      <c r="C146" s="474"/>
      <c r="D146" s="474"/>
      <c r="E146" s="526" t="s">
        <v>347</v>
      </c>
      <c r="F146" s="528"/>
      <c r="G146" s="8" t="s">
        <v>61</v>
      </c>
      <c r="H146" s="9" t="s">
        <v>62</v>
      </c>
      <c r="I146" s="10" t="s">
        <v>63</v>
      </c>
      <c r="J146" s="66" t="s">
        <v>64</v>
      </c>
      <c r="K146" s="66" t="s">
        <v>65</v>
      </c>
      <c r="L146" s="435"/>
      <c r="M146" s="436"/>
      <c r="N146" s="436"/>
      <c r="O146" s="436"/>
      <c r="P146" s="436"/>
      <c r="Q146" s="436"/>
      <c r="R146" s="436"/>
      <c r="S146" s="436"/>
      <c r="T146" s="437"/>
    </row>
    <row r="147" spans="2:20" s="3" customFormat="1" ht="25.5" customHeight="1" x14ac:dyDescent="0.2">
      <c r="B147" s="392" t="s">
        <v>66</v>
      </c>
      <c r="C147" s="393"/>
      <c r="D147" s="394"/>
      <c r="E147" s="449">
        <v>38.89</v>
      </c>
      <c r="F147" s="450"/>
      <c r="G147" s="13">
        <f>+E160</f>
        <v>0.72850000000000004</v>
      </c>
      <c r="H147" s="27">
        <f>+G160</f>
        <v>0.85840000000000005</v>
      </c>
      <c r="I147" s="11">
        <v>42684</v>
      </c>
      <c r="J147" s="11">
        <v>44923</v>
      </c>
      <c r="K147" s="12">
        <f t="shared" ref="K147:K154" si="0">+J147-I147</f>
        <v>2239</v>
      </c>
      <c r="L147" s="435"/>
      <c r="M147" s="436"/>
      <c r="N147" s="436"/>
      <c r="O147" s="436"/>
      <c r="P147" s="436"/>
      <c r="Q147" s="436"/>
      <c r="R147" s="436"/>
      <c r="S147" s="436"/>
      <c r="T147" s="437"/>
    </row>
    <row r="148" spans="2:20" s="3" customFormat="1" ht="15" customHeight="1" x14ac:dyDescent="0.2">
      <c r="B148" s="392" t="s">
        <v>67</v>
      </c>
      <c r="C148" s="393"/>
      <c r="D148" s="394"/>
      <c r="E148" s="449">
        <v>21.84</v>
      </c>
      <c r="F148" s="450"/>
      <c r="G148" s="13">
        <f>+F203</f>
        <v>0.55110000000000003</v>
      </c>
      <c r="H148" s="27">
        <f>+H203</f>
        <v>0.69499999999999995</v>
      </c>
      <c r="I148" s="11">
        <v>43044</v>
      </c>
      <c r="J148" s="11">
        <v>44772</v>
      </c>
      <c r="K148" s="12">
        <f t="shared" si="0"/>
        <v>1728</v>
      </c>
      <c r="L148" s="435"/>
      <c r="M148" s="436"/>
      <c r="N148" s="436"/>
      <c r="O148" s="436"/>
      <c r="P148" s="436"/>
      <c r="Q148" s="436"/>
      <c r="R148" s="436"/>
      <c r="S148" s="436"/>
      <c r="T148" s="437"/>
    </row>
    <row r="149" spans="2:20" s="3" customFormat="1" ht="30.75" customHeight="1" x14ac:dyDescent="0.2">
      <c r="B149" s="392" t="s">
        <v>68</v>
      </c>
      <c r="C149" s="393"/>
      <c r="D149" s="394"/>
      <c r="E149" s="449">
        <v>0</v>
      </c>
      <c r="F149" s="450"/>
      <c r="G149" s="95">
        <f>F246</f>
        <v>1</v>
      </c>
      <c r="H149" s="96">
        <f>H246</f>
        <v>1</v>
      </c>
      <c r="I149" s="11">
        <v>42689</v>
      </c>
      <c r="J149" s="11">
        <v>42840</v>
      </c>
      <c r="K149" s="12">
        <f t="shared" si="0"/>
        <v>151</v>
      </c>
      <c r="L149" s="435"/>
      <c r="M149" s="436"/>
      <c r="N149" s="436"/>
      <c r="O149" s="436"/>
      <c r="P149" s="436"/>
      <c r="Q149" s="436"/>
      <c r="R149" s="436"/>
      <c r="S149" s="436"/>
      <c r="T149" s="437"/>
    </row>
    <row r="150" spans="2:20" s="3" customFormat="1" ht="25.5" customHeight="1" x14ac:dyDescent="0.2">
      <c r="B150" s="392" t="s">
        <v>69</v>
      </c>
      <c r="C150" s="393"/>
      <c r="D150" s="394"/>
      <c r="E150" s="449">
        <v>34.69</v>
      </c>
      <c r="F150" s="450"/>
      <c r="G150" s="13">
        <f>+E261</f>
        <v>0.79489999999999994</v>
      </c>
      <c r="H150" s="27">
        <f>+G261</f>
        <v>0.86309999999999998</v>
      </c>
      <c r="I150" s="11">
        <v>42684</v>
      </c>
      <c r="J150" s="11">
        <v>44923</v>
      </c>
      <c r="K150" s="12">
        <f t="shared" si="0"/>
        <v>2239</v>
      </c>
      <c r="L150" s="435"/>
      <c r="M150" s="436"/>
      <c r="N150" s="436"/>
      <c r="O150" s="436"/>
      <c r="P150" s="436"/>
      <c r="Q150" s="436"/>
      <c r="R150" s="436"/>
      <c r="S150" s="436"/>
      <c r="T150" s="437"/>
    </row>
    <row r="151" spans="2:20" s="3" customFormat="1" ht="23.25" customHeight="1" x14ac:dyDescent="0.2">
      <c r="B151" s="392" t="s">
        <v>487</v>
      </c>
      <c r="C151" s="393"/>
      <c r="D151" s="394"/>
      <c r="E151" s="770">
        <v>4.58</v>
      </c>
      <c r="F151" s="771"/>
      <c r="G151" s="95">
        <f>+H285</f>
        <v>1</v>
      </c>
      <c r="H151" s="96">
        <f>+H282</f>
        <v>1</v>
      </c>
      <c r="I151" s="11">
        <v>42684</v>
      </c>
      <c r="J151" s="11">
        <v>43895</v>
      </c>
      <c r="K151" s="776">
        <f t="shared" si="0"/>
        <v>1211</v>
      </c>
      <c r="L151" s="435"/>
      <c r="M151" s="436"/>
      <c r="N151" s="436"/>
      <c r="O151" s="436"/>
      <c r="P151" s="436"/>
      <c r="Q151" s="436"/>
      <c r="R151" s="436"/>
      <c r="S151" s="436"/>
      <c r="T151" s="437"/>
    </row>
    <row r="152" spans="2:20" s="3" customFormat="1" ht="22.5" customHeight="1" x14ac:dyDescent="0.2">
      <c r="B152" s="392" t="s">
        <v>488</v>
      </c>
      <c r="C152" s="393"/>
      <c r="D152" s="394"/>
      <c r="E152" s="772"/>
      <c r="F152" s="773"/>
      <c r="G152" s="95">
        <f>+F295</f>
        <v>1</v>
      </c>
      <c r="H152" s="96">
        <f>+H295</f>
        <v>1</v>
      </c>
      <c r="I152" s="11">
        <v>42684</v>
      </c>
      <c r="J152" s="11">
        <v>43895</v>
      </c>
      <c r="K152" s="777"/>
      <c r="L152" s="435"/>
      <c r="M152" s="436"/>
      <c r="N152" s="436"/>
      <c r="O152" s="436"/>
      <c r="P152" s="436"/>
      <c r="Q152" s="436"/>
      <c r="R152" s="436"/>
      <c r="S152" s="436"/>
      <c r="T152" s="437"/>
    </row>
    <row r="153" spans="2:20" s="18" customFormat="1" ht="19.5" customHeight="1" x14ac:dyDescent="0.2">
      <c r="B153" s="392" t="s">
        <v>99</v>
      </c>
      <c r="C153" s="393"/>
      <c r="D153" s="394"/>
      <c r="E153" s="774"/>
      <c r="F153" s="775"/>
      <c r="G153" s="95">
        <v>1</v>
      </c>
      <c r="H153" s="96">
        <v>1</v>
      </c>
      <c r="I153" s="14"/>
      <c r="J153" s="14"/>
      <c r="K153" s="778"/>
      <c r="L153" s="435"/>
      <c r="M153" s="436"/>
      <c r="N153" s="436"/>
      <c r="O153" s="436"/>
      <c r="P153" s="436"/>
      <c r="Q153" s="436"/>
      <c r="R153" s="436"/>
      <c r="S153" s="436"/>
      <c r="T153" s="437"/>
    </row>
    <row r="154" spans="2:20" s="18" customFormat="1" ht="21.75" customHeight="1" x14ac:dyDescent="0.25">
      <c r="B154" s="526" t="s">
        <v>70</v>
      </c>
      <c r="C154" s="527"/>
      <c r="D154" s="528"/>
      <c r="E154" s="485">
        <f>SUM(E147:F151)</f>
        <v>100</v>
      </c>
      <c r="F154" s="486"/>
      <c r="G154" s="92">
        <f>+G147*E147+G148*E148+G149*E149+G150*E150+G152*E151</f>
        <v>72.522469999999998</v>
      </c>
      <c r="H154" s="92">
        <f>+H147*E147+H148*E148+H149*E149+H150*E150+H153*E151</f>
        <v>83.082915</v>
      </c>
      <c r="I154" s="93">
        <v>42684</v>
      </c>
      <c r="J154" s="93">
        <v>44549</v>
      </c>
      <c r="K154" s="94">
        <f t="shared" si="0"/>
        <v>1865</v>
      </c>
      <c r="L154" s="435"/>
      <c r="M154" s="436"/>
      <c r="N154" s="436"/>
      <c r="O154" s="436"/>
      <c r="P154" s="436"/>
      <c r="Q154" s="436"/>
      <c r="R154" s="436"/>
      <c r="S154" s="436"/>
      <c r="T154" s="437"/>
    </row>
    <row r="155" spans="2:20" s="18" customFormat="1" ht="14.25" x14ac:dyDescent="0.2">
      <c r="B155" s="67"/>
      <c r="C155" s="67"/>
      <c r="D155" s="67"/>
      <c r="E155" s="13"/>
      <c r="F155" s="13"/>
      <c r="G155" s="15"/>
      <c r="H155" s="14"/>
      <c r="I155" s="16"/>
      <c r="J155" s="14"/>
      <c r="K155" s="14"/>
      <c r="L155" s="438"/>
      <c r="M155" s="439"/>
      <c r="N155" s="439"/>
      <c r="O155" s="439"/>
      <c r="P155" s="439"/>
      <c r="Q155" s="439"/>
      <c r="R155" s="439"/>
      <c r="S155" s="439"/>
      <c r="T155" s="440"/>
    </row>
    <row r="156" spans="2:20" s="3" customFormat="1" ht="15" customHeight="1" x14ac:dyDescent="0.2">
      <c r="B156" s="745" t="s">
        <v>71</v>
      </c>
      <c r="C156" s="746"/>
      <c r="D156" s="746"/>
      <c r="E156" s="746"/>
      <c r="F156" s="746"/>
      <c r="G156" s="746"/>
      <c r="H156" s="746"/>
      <c r="I156" s="746"/>
      <c r="J156" s="746"/>
      <c r="K156" s="746"/>
      <c r="L156" s="746"/>
      <c r="M156" s="746"/>
      <c r="N156" s="746"/>
      <c r="O156" s="746"/>
      <c r="P156" s="746"/>
      <c r="Q156" s="746"/>
      <c r="R156" s="746"/>
      <c r="S156" s="746"/>
      <c r="T156" s="747"/>
    </row>
    <row r="157" spans="2:20" s="3" customFormat="1" ht="22.5" customHeight="1" x14ac:dyDescent="0.2">
      <c r="B157" s="721" t="s">
        <v>404</v>
      </c>
      <c r="C157" s="722"/>
      <c r="D157" s="722"/>
      <c r="E157" s="722"/>
      <c r="F157" s="722"/>
      <c r="G157" s="722"/>
      <c r="H157" s="722"/>
      <c r="I157" s="722"/>
      <c r="J157" s="722"/>
      <c r="K157" s="722"/>
      <c r="L157" s="722"/>
      <c r="M157" s="722"/>
      <c r="N157" s="722"/>
      <c r="O157" s="722"/>
      <c r="P157" s="722"/>
      <c r="Q157" s="722"/>
      <c r="R157" s="722"/>
      <c r="S157" s="722"/>
      <c r="T157" s="723"/>
    </row>
    <row r="158" spans="2:20" s="3" customFormat="1" ht="33.75" customHeight="1" x14ac:dyDescent="0.2">
      <c r="B158" s="417" t="s">
        <v>114</v>
      </c>
      <c r="C158" s="418"/>
      <c r="D158" s="418"/>
      <c r="E158" s="418"/>
      <c r="F158" s="418"/>
      <c r="G158" s="418"/>
      <c r="H158" s="418"/>
      <c r="I158" s="418"/>
      <c r="J158" s="418"/>
      <c r="K158" s="419"/>
      <c r="L158" s="508"/>
      <c r="M158" s="509"/>
      <c r="N158" s="509"/>
      <c r="O158" s="509"/>
      <c r="P158" s="509"/>
      <c r="Q158" s="509"/>
      <c r="R158" s="509"/>
      <c r="S158" s="509"/>
      <c r="T158" s="510"/>
    </row>
    <row r="159" spans="2:20" s="3" customFormat="1" ht="22.5" customHeight="1" x14ac:dyDescent="0.2">
      <c r="B159" s="401" t="s">
        <v>72</v>
      </c>
      <c r="C159" s="401"/>
      <c r="D159" s="401"/>
      <c r="E159" s="409" t="s">
        <v>348</v>
      </c>
      <c r="F159" s="410"/>
      <c r="G159" s="401" t="s">
        <v>62</v>
      </c>
      <c r="H159" s="401"/>
      <c r="I159" s="401" t="s">
        <v>73</v>
      </c>
      <c r="J159" s="401"/>
      <c r="K159" s="401"/>
      <c r="L159" s="511"/>
      <c r="M159" s="512"/>
      <c r="N159" s="512"/>
      <c r="O159" s="512"/>
      <c r="P159" s="512"/>
      <c r="Q159" s="512"/>
      <c r="R159" s="512"/>
      <c r="S159" s="512"/>
      <c r="T159" s="513"/>
    </row>
    <row r="160" spans="2:20" s="3" customFormat="1" ht="22.5" customHeight="1" x14ac:dyDescent="0.2">
      <c r="B160" s="521" t="s">
        <v>74</v>
      </c>
      <c r="C160" s="521"/>
      <c r="D160" s="521"/>
      <c r="E160" s="718">
        <f>+G163</f>
        <v>0.72850000000000004</v>
      </c>
      <c r="F160" s="719"/>
      <c r="G160" s="445">
        <v>0.85840000000000005</v>
      </c>
      <c r="H160" s="445"/>
      <c r="I160" s="478">
        <f>E160-G160</f>
        <v>-0.12990000000000002</v>
      </c>
      <c r="J160" s="478"/>
      <c r="K160" s="478"/>
      <c r="L160" s="511"/>
      <c r="M160" s="512"/>
      <c r="N160" s="512"/>
      <c r="O160" s="512"/>
      <c r="P160" s="512"/>
      <c r="Q160" s="512"/>
      <c r="R160" s="512"/>
      <c r="S160" s="512"/>
      <c r="T160" s="513"/>
    </row>
    <row r="161" spans="2:21" s="3" customFormat="1" ht="22.5" customHeight="1" x14ac:dyDescent="0.2">
      <c r="B161" s="616"/>
      <c r="C161" s="624"/>
      <c r="D161" s="624"/>
      <c r="E161" s="624"/>
      <c r="F161" s="624"/>
      <c r="G161" s="624"/>
      <c r="H161" s="624"/>
      <c r="I161" s="624"/>
      <c r="J161" s="624"/>
      <c r="K161" s="617"/>
      <c r="L161" s="511"/>
      <c r="M161" s="512"/>
      <c r="N161" s="512"/>
      <c r="O161" s="512"/>
      <c r="P161" s="512"/>
      <c r="Q161" s="512"/>
      <c r="R161" s="512"/>
      <c r="S161" s="512"/>
      <c r="T161" s="513"/>
    </row>
    <row r="162" spans="2:21" s="3" customFormat="1" ht="32.25" customHeight="1" x14ac:dyDescent="0.2">
      <c r="B162" s="401" t="s">
        <v>75</v>
      </c>
      <c r="C162" s="401"/>
      <c r="D162" s="401" t="s">
        <v>64</v>
      </c>
      <c r="E162" s="401"/>
      <c r="F162" s="63" t="s">
        <v>76</v>
      </c>
      <c r="G162" s="478" t="s">
        <v>77</v>
      </c>
      <c r="H162" s="478"/>
      <c r="I162" s="63" t="s">
        <v>78</v>
      </c>
      <c r="J162" s="478" t="s">
        <v>79</v>
      </c>
      <c r="K162" s="478"/>
      <c r="L162" s="511"/>
      <c r="M162" s="512"/>
      <c r="N162" s="512"/>
      <c r="O162" s="512"/>
      <c r="P162" s="512"/>
      <c r="Q162" s="512"/>
      <c r="R162" s="512"/>
      <c r="S162" s="512"/>
      <c r="T162" s="513"/>
    </row>
    <row r="163" spans="2:21" s="3" customFormat="1" ht="29.25" customHeight="1" x14ac:dyDescent="0.2">
      <c r="B163" s="619">
        <f>I147</f>
        <v>42684</v>
      </c>
      <c r="C163" s="546"/>
      <c r="D163" s="619">
        <f>J147</f>
        <v>44923</v>
      </c>
      <c r="E163" s="546"/>
      <c r="F163" s="17">
        <f>K147</f>
        <v>2239</v>
      </c>
      <c r="G163" s="767">
        <v>0.72850000000000004</v>
      </c>
      <c r="H163" s="768"/>
      <c r="I163" s="768"/>
      <c r="J163" s="768"/>
      <c r="K163" s="769"/>
      <c r="L163" s="511"/>
      <c r="M163" s="512"/>
      <c r="N163" s="512"/>
      <c r="O163" s="512"/>
      <c r="P163" s="512"/>
      <c r="Q163" s="512"/>
      <c r="R163" s="512"/>
      <c r="S163" s="512"/>
      <c r="T163" s="513"/>
    </row>
    <row r="164" spans="2:21" s="3" customFormat="1" ht="25.5" customHeight="1" x14ac:dyDescent="0.2">
      <c r="B164" s="616"/>
      <c r="C164" s="624"/>
      <c r="D164" s="624"/>
      <c r="E164" s="624"/>
      <c r="F164" s="624"/>
      <c r="G164" s="624"/>
      <c r="H164" s="624"/>
      <c r="I164" s="624"/>
      <c r="J164" s="624"/>
      <c r="K164" s="617"/>
      <c r="L164" s="511"/>
      <c r="M164" s="512"/>
      <c r="N164" s="512"/>
      <c r="O164" s="512"/>
      <c r="P164" s="512"/>
      <c r="Q164" s="512"/>
      <c r="R164" s="512"/>
      <c r="S164" s="512"/>
      <c r="T164" s="513"/>
    </row>
    <row r="165" spans="2:21" s="3" customFormat="1" ht="19.5" customHeight="1" x14ac:dyDescent="0.2">
      <c r="B165" s="417" t="s">
        <v>80</v>
      </c>
      <c r="C165" s="418"/>
      <c r="D165" s="418"/>
      <c r="E165" s="418"/>
      <c r="F165" s="418"/>
      <c r="G165" s="418"/>
      <c r="H165" s="418"/>
      <c r="I165" s="418"/>
      <c r="J165" s="418"/>
      <c r="K165" s="419"/>
      <c r="L165" s="514"/>
      <c r="M165" s="515"/>
      <c r="N165" s="515"/>
      <c r="O165" s="515"/>
      <c r="P165" s="515"/>
      <c r="Q165" s="515"/>
      <c r="R165" s="515"/>
      <c r="S165" s="515"/>
      <c r="T165" s="516"/>
    </row>
    <row r="166" spans="2:21" s="3" customFormat="1" ht="22.5" customHeight="1" x14ac:dyDescent="0.2">
      <c r="B166" s="620" t="s">
        <v>81</v>
      </c>
      <c r="C166" s="620"/>
      <c r="D166" s="620"/>
      <c r="E166" s="620"/>
      <c r="F166" s="717" t="s">
        <v>534</v>
      </c>
      <c r="G166" s="717"/>
      <c r="H166" s="717"/>
      <c r="I166" s="717"/>
      <c r="J166" s="463" t="s">
        <v>82</v>
      </c>
      <c r="K166" s="464"/>
      <c r="L166" s="464"/>
      <c r="M166" s="464"/>
      <c r="N166" s="464"/>
      <c r="O166" s="464"/>
      <c r="P166" s="464"/>
      <c r="Q166" s="464"/>
      <c r="R166" s="464"/>
      <c r="S166" s="464"/>
      <c r="T166" s="465"/>
    </row>
    <row r="167" spans="2:21" s="3" customFormat="1" ht="19.5" customHeight="1" x14ac:dyDescent="0.2">
      <c r="B167" s="620" t="s">
        <v>83</v>
      </c>
      <c r="C167" s="620"/>
      <c r="D167" s="620" t="s">
        <v>349</v>
      </c>
      <c r="E167" s="620"/>
      <c r="F167" s="717"/>
      <c r="G167" s="717"/>
      <c r="H167" s="717"/>
      <c r="I167" s="717"/>
      <c r="J167" s="466"/>
      <c r="K167" s="467"/>
      <c r="L167" s="467"/>
      <c r="M167" s="467"/>
      <c r="N167" s="467"/>
      <c r="O167" s="467"/>
      <c r="P167" s="467"/>
      <c r="Q167" s="467"/>
      <c r="R167" s="467"/>
      <c r="S167" s="467"/>
      <c r="T167" s="468"/>
    </row>
    <row r="168" spans="2:21" s="3" customFormat="1" ht="77.45" customHeight="1" x14ac:dyDescent="0.2">
      <c r="B168" s="402" t="s">
        <v>403</v>
      </c>
      <c r="C168" s="403"/>
      <c r="D168" s="402" t="s">
        <v>491</v>
      </c>
      <c r="E168" s="403"/>
      <c r="F168" s="402" t="s">
        <v>1177</v>
      </c>
      <c r="G168" s="425"/>
      <c r="H168" s="425"/>
      <c r="I168" s="403"/>
      <c r="J168" s="414" t="s">
        <v>1178</v>
      </c>
      <c r="K168" s="415"/>
      <c r="L168" s="415"/>
      <c r="M168" s="415"/>
      <c r="N168" s="415"/>
      <c r="O168" s="415"/>
      <c r="P168" s="415"/>
      <c r="Q168" s="415"/>
      <c r="R168" s="415"/>
      <c r="S168" s="415"/>
      <c r="T168" s="416"/>
      <c r="U168" s="257"/>
    </row>
    <row r="169" spans="2:21" s="3" customFormat="1" ht="109.15" customHeight="1" x14ac:dyDescent="0.2">
      <c r="B169" s="402" t="s">
        <v>521</v>
      </c>
      <c r="C169" s="403"/>
      <c r="D169" s="402" t="s">
        <v>543</v>
      </c>
      <c r="E169" s="403"/>
      <c r="F169" s="404" t="s">
        <v>733</v>
      </c>
      <c r="G169" s="408"/>
      <c r="H169" s="408"/>
      <c r="I169" s="405"/>
      <c r="J169" s="414" t="s">
        <v>1179</v>
      </c>
      <c r="K169" s="415"/>
      <c r="L169" s="415"/>
      <c r="M169" s="415"/>
      <c r="N169" s="415"/>
      <c r="O169" s="415"/>
      <c r="P169" s="415"/>
      <c r="Q169" s="415"/>
      <c r="R169" s="415"/>
      <c r="S169" s="415"/>
      <c r="T169" s="416"/>
      <c r="U169" s="257"/>
    </row>
    <row r="170" spans="2:21" s="3" customFormat="1" ht="49.9" customHeight="1" x14ac:dyDescent="0.2">
      <c r="B170" s="402" t="s">
        <v>766</v>
      </c>
      <c r="C170" s="403"/>
      <c r="D170" s="402" t="s">
        <v>830</v>
      </c>
      <c r="E170" s="403"/>
      <c r="F170" s="404" t="s">
        <v>759</v>
      </c>
      <c r="G170" s="408"/>
      <c r="H170" s="408"/>
      <c r="I170" s="405"/>
      <c r="J170" s="414" t="s">
        <v>1180</v>
      </c>
      <c r="K170" s="415"/>
      <c r="L170" s="415"/>
      <c r="M170" s="415"/>
      <c r="N170" s="415"/>
      <c r="O170" s="415"/>
      <c r="P170" s="415"/>
      <c r="Q170" s="415"/>
      <c r="R170" s="415"/>
      <c r="S170" s="415"/>
      <c r="T170" s="416"/>
      <c r="U170" s="257"/>
    </row>
    <row r="171" spans="2:21" s="3" customFormat="1" ht="113.45" customHeight="1" x14ac:dyDescent="0.2">
      <c r="B171" s="402" t="s">
        <v>751</v>
      </c>
      <c r="C171" s="403"/>
      <c r="D171" s="402" t="s">
        <v>760</v>
      </c>
      <c r="E171" s="403"/>
      <c r="F171" s="404" t="s">
        <v>759</v>
      </c>
      <c r="G171" s="408"/>
      <c r="H171" s="408"/>
      <c r="I171" s="405"/>
      <c r="J171" s="414" t="s">
        <v>1181</v>
      </c>
      <c r="K171" s="415"/>
      <c r="L171" s="415"/>
      <c r="M171" s="415"/>
      <c r="N171" s="415"/>
      <c r="O171" s="415"/>
      <c r="P171" s="415"/>
      <c r="Q171" s="415"/>
      <c r="R171" s="415"/>
      <c r="S171" s="415"/>
      <c r="T171" s="416"/>
      <c r="U171" s="257"/>
    </row>
    <row r="172" spans="2:21" s="3" customFormat="1" ht="122.45" customHeight="1" x14ac:dyDescent="0.2">
      <c r="B172" s="404" t="s">
        <v>558</v>
      </c>
      <c r="C172" s="405"/>
      <c r="D172" s="402"/>
      <c r="E172" s="403"/>
      <c r="F172" s="404" t="s">
        <v>1020</v>
      </c>
      <c r="G172" s="408"/>
      <c r="H172" s="408"/>
      <c r="I172" s="405"/>
      <c r="J172" s="414" t="s">
        <v>1193</v>
      </c>
      <c r="K172" s="415"/>
      <c r="L172" s="415"/>
      <c r="M172" s="415"/>
      <c r="N172" s="415"/>
      <c r="O172" s="415"/>
      <c r="P172" s="415"/>
      <c r="Q172" s="415"/>
      <c r="R172" s="415"/>
      <c r="S172" s="415"/>
      <c r="T172" s="416"/>
      <c r="U172" s="257"/>
    </row>
    <row r="173" spans="2:21" s="3" customFormat="1" ht="45.6" customHeight="1" x14ac:dyDescent="0.2">
      <c r="B173" s="404" t="s">
        <v>1036</v>
      </c>
      <c r="C173" s="405"/>
      <c r="D173" s="402" t="s">
        <v>1037</v>
      </c>
      <c r="E173" s="403"/>
      <c r="F173" s="402" t="s">
        <v>759</v>
      </c>
      <c r="G173" s="425"/>
      <c r="H173" s="425"/>
      <c r="I173" s="403"/>
      <c r="J173" s="414" t="s">
        <v>1123</v>
      </c>
      <c r="K173" s="415"/>
      <c r="L173" s="415"/>
      <c r="M173" s="415"/>
      <c r="N173" s="415"/>
      <c r="O173" s="415"/>
      <c r="P173" s="415"/>
      <c r="Q173" s="415"/>
      <c r="R173" s="415"/>
      <c r="S173" s="415"/>
      <c r="T173" s="416"/>
      <c r="U173" s="257"/>
    </row>
    <row r="174" spans="2:21" s="3" customFormat="1" ht="57" customHeight="1" x14ac:dyDescent="0.2">
      <c r="B174" s="404" t="s">
        <v>530</v>
      </c>
      <c r="C174" s="405"/>
      <c r="D174" s="402"/>
      <c r="E174" s="403"/>
      <c r="F174" s="402" t="s">
        <v>752</v>
      </c>
      <c r="G174" s="425"/>
      <c r="H174" s="425"/>
      <c r="I174" s="403"/>
      <c r="J174" s="414" t="s">
        <v>994</v>
      </c>
      <c r="K174" s="415"/>
      <c r="L174" s="415"/>
      <c r="M174" s="415"/>
      <c r="N174" s="415"/>
      <c r="O174" s="415"/>
      <c r="P174" s="415"/>
      <c r="Q174" s="415"/>
      <c r="R174" s="415"/>
      <c r="S174" s="415"/>
      <c r="T174" s="416"/>
      <c r="U174" s="257"/>
    </row>
    <row r="175" spans="2:21" s="3" customFormat="1" ht="102.6" customHeight="1" x14ac:dyDescent="0.2">
      <c r="B175" s="404" t="s">
        <v>761</v>
      </c>
      <c r="C175" s="405"/>
      <c r="D175" s="402"/>
      <c r="E175" s="403"/>
      <c r="F175" s="402" t="s">
        <v>978</v>
      </c>
      <c r="G175" s="425"/>
      <c r="H175" s="425"/>
      <c r="I175" s="403"/>
      <c r="J175" s="414" t="s">
        <v>1182</v>
      </c>
      <c r="K175" s="415"/>
      <c r="L175" s="415"/>
      <c r="M175" s="415"/>
      <c r="N175" s="415"/>
      <c r="O175" s="415"/>
      <c r="P175" s="415"/>
      <c r="Q175" s="415"/>
      <c r="R175" s="415"/>
      <c r="S175" s="415"/>
      <c r="T175" s="416"/>
      <c r="U175" s="257"/>
    </row>
    <row r="176" spans="2:21" s="3" customFormat="1" ht="60.6" customHeight="1" x14ac:dyDescent="0.2">
      <c r="B176" s="404" t="s">
        <v>522</v>
      </c>
      <c r="C176" s="405"/>
      <c r="D176" s="402"/>
      <c r="E176" s="403"/>
      <c r="F176" s="402" t="s">
        <v>762</v>
      </c>
      <c r="G176" s="425"/>
      <c r="H176" s="425"/>
      <c r="I176" s="403"/>
      <c r="J176" s="414" t="s">
        <v>1093</v>
      </c>
      <c r="K176" s="415"/>
      <c r="L176" s="415"/>
      <c r="M176" s="415"/>
      <c r="N176" s="415"/>
      <c r="O176" s="415"/>
      <c r="P176" s="415"/>
      <c r="Q176" s="415"/>
      <c r="R176" s="415"/>
      <c r="S176" s="415"/>
      <c r="T176" s="416"/>
      <c r="U176" s="257"/>
    </row>
    <row r="177" spans="2:21" s="3" customFormat="1" ht="55.9" customHeight="1" x14ac:dyDescent="0.2">
      <c r="B177" s="404" t="s">
        <v>602</v>
      </c>
      <c r="C177" s="405"/>
      <c r="D177" s="402"/>
      <c r="E177" s="403"/>
      <c r="F177" s="402" t="s">
        <v>592</v>
      </c>
      <c r="G177" s="425"/>
      <c r="H177" s="425"/>
      <c r="I177" s="403"/>
      <c r="J177" s="414" t="s">
        <v>1049</v>
      </c>
      <c r="K177" s="415"/>
      <c r="L177" s="415"/>
      <c r="M177" s="415"/>
      <c r="N177" s="415"/>
      <c r="O177" s="415"/>
      <c r="P177" s="415"/>
      <c r="Q177" s="415"/>
      <c r="R177" s="415"/>
      <c r="S177" s="415"/>
      <c r="T177" s="416"/>
      <c r="U177" s="257"/>
    </row>
    <row r="178" spans="2:21" s="3" customFormat="1" ht="123.6" customHeight="1" x14ac:dyDescent="0.2">
      <c r="B178" s="404" t="s">
        <v>749</v>
      </c>
      <c r="C178" s="405"/>
      <c r="D178" s="402" t="s">
        <v>593</v>
      </c>
      <c r="E178" s="403"/>
      <c r="F178" s="402" t="s">
        <v>750</v>
      </c>
      <c r="G178" s="425"/>
      <c r="H178" s="425"/>
      <c r="I178" s="403"/>
      <c r="J178" s="414" t="s">
        <v>1094</v>
      </c>
      <c r="K178" s="415"/>
      <c r="L178" s="415"/>
      <c r="M178" s="415"/>
      <c r="N178" s="415"/>
      <c r="O178" s="415"/>
      <c r="P178" s="415"/>
      <c r="Q178" s="415"/>
      <c r="R178" s="415"/>
      <c r="S178" s="415"/>
      <c r="T178" s="416"/>
      <c r="U178" s="257"/>
    </row>
    <row r="179" spans="2:21" s="3" customFormat="1" ht="145.9" customHeight="1" x14ac:dyDescent="0.2">
      <c r="B179" s="402" t="s">
        <v>559</v>
      </c>
      <c r="C179" s="403"/>
      <c r="D179" s="402" t="s">
        <v>593</v>
      </c>
      <c r="E179" s="403"/>
      <c r="F179" s="404" t="s">
        <v>560</v>
      </c>
      <c r="G179" s="408"/>
      <c r="H179" s="408"/>
      <c r="I179" s="405"/>
      <c r="J179" s="414" t="s">
        <v>1183</v>
      </c>
      <c r="K179" s="415"/>
      <c r="L179" s="415"/>
      <c r="M179" s="415"/>
      <c r="N179" s="415"/>
      <c r="O179" s="415"/>
      <c r="P179" s="415"/>
      <c r="Q179" s="415"/>
      <c r="R179" s="415"/>
      <c r="S179" s="415"/>
      <c r="T179" s="416"/>
      <c r="U179" s="257"/>
    </row>
    <row r="180" spans="2:21" s="3" customFormat="1" ht="199.9" customHeight="1" x14ac:dyDescent="0.2">
      <c r="B180" s="402" t="s">
        <v>505</v>
      </c>
      <c r="C180" s="403"/>
      <c r="D180" s="402"/>
      <c r="E180" s="403"/>
      <c r="F180" s="404" t="s">
        <v>556</v>
      </c>
      <c r="G180" s="408"/>
      <c r="H180" s="408"/>
      <c r="I180" s="405"/>
      <c r="J180" s="414" t="s">
        <v>1142</v>
      </c>
      <c r="K180" s="415"/>
      <c r="L180" s="415"/>
      <c r="M180" s="415"/>
      <c r="N180" s="415"/>
      <c r="O180" s="415"/>
      <c r="P180" s="415"/>
      <c r="Q180" s="415"/>
      <c r="R180" s="415"/>
      <c r="S180" s="415"/>
      <c r="T180" s="416"/>
      <c r="U180" s="257"/>
    </row>
    <row r="181" spans="2:21" s="3" customFormat="1" ht="43.15" customHeight="1" x14ac:dyDescent="0.2">
      <c r="B181" s="402" t="s">
        <v>1184</v>
      </c>
      <c r="C181" s="403"/>
      <c r="D181" s="402"/>
      <c r="E181" s="403"/>
      <c r="F181" s="404" t="s">
        <v>1185</v>
      </c>
      <c r="G181" s="408"/>
      <c r="H181" s="408"/>
      <c r="I181" s="405"/>
      <c r="J181" s="414" t="s">
        <v>1186</v>
      </c>
      <c r="K181" s="415"/>
      <c r="L181" s="415"/>
      <c r="M181" s="415"/>
      <c r="N181" s="415"/>
      <c r="O181" s="415"/>
      <c r="P181" s="415"/>
      <c r="Q181" s="415"/>
      <c r="R181" s="415"/>
      <c r="S181" s="415"/>
      <c r="T181" s="416"/>
      <c r="U181" s="257"/>
    </row>
    <row r="182" spans="2:21" s="3" customFormat="1" ht="73.150000000000006" customHeight="1" x14ac:dyDescent="0.2">
      <c r="B182" s="402" t="s">
        <v>561</v>
      </c>
      <c r="C182" s="403"/>
      <c r="D182" s="402"/>
      <c r="E182" s="403"/>
      <c r="F182" s="404" t="s">
        <v>1107</v>
      </c>
      <c r="G182" s="408"/>
      <c r="H182" s="408"/>
      <c r="I182" s="405"/>
      <c r="J182" s="414" t="s">
        <v>1143</v>
      </c>
      <c r="K182" s="415"/>
      <c r="L182" s="415"/>
      <c r="M182" s="415"/>
      <c r="N182" s="415"/>
      <c r="O182" s="415"/>
      <c r="P182" s="415"/>
      <c r="Q182" s="415"/>
      <c r="R182" s="415"/>
      <c r="S182" s="415"/>
      <c r="T182" s="416"/>
      <c r="U182" s="257"/>
    </row>
    <row r="183" spans="2:21" s="3" customFormat="1" ht="147.6" customHeight="1" x14ac:dyDescent="0.2">
      <c r="B183" s="402" t="s">
        <v>753</v>
      </c>
      <c r="C183" s="403"/>
      <c r="D183" s="402" t="s">
        <v>844</v>
      </c>
      <c r="E183" s="403"/>
      <c r="F183" s="404" t="s">
        <v>754</v>
      </c>
      <c r="G183" s="408"/>
      <c r="H183" s="408"/>
      <c r="I183" s="405"/>
      <c r="J183" s="414" t="s">
        <v>1187</v>
      </c>
      <c r="K183" s="415"/>
      <c r="L183" s="415"/>
      <c r="M183" s="415"/>
      <c r="N183" s="415"/>
      <c r="O183" s="415"/>
      <c r="P183" s="415"/>
      <c r="Q183" s="415"/>
      <c r="R183" s="415"/>
      <c r="S183" s="415"/>
      <c r="T183" s="416"/>
      <c r="U183" s="257"/>
    </row>
    <row r="184" spans="2:21" s="3" customFormat="1" ht="113.45" customHeight="1" x14ac:dyDescent="0.2">
      <c r="B184" s="404" t="s">
        <v>492</v>
      </c>
      <c r="C184" s="405"/>
      <c r="D184" s="402"/>
      <c r="E184" s="403"/>
      <c r="F184" s="404" t="s">
        <v>995</v>
      </c>
      <c r="G184" s="408"/>
      <c r="H184" s="408"/>
      <c r="I184" s="405"/>
      <c r="J184" s="414" t="s">
        <v>1144</v>
      </c>
      <c r="K184" s="415"/>
      <c r="L184" s="415"/>
      <c r="M184" s="415"/>
      <c r="N184" s="415"/>
      <c r="O184" s="415"/>
      <c r="P184" s="415"/>
      <c r="Q184" s="415"/>
      <c r="R184" s="415"/>
      <c r="S184" s="415"/>
      <c r="T184" s="416"/>
      <c r="U184" s="257"/>
    </row>
    <row r="185" spans="2:21" s="3" customFormat="1" ht="160.15" customHeight="1" x14ac:dyDescent="0.2">
      <c r="B185" s="402" t="s">
        <v>1050</v>
      </c>
      <c r="C185" s="403"/>
      <c r="D185" s="402"/>
      <c r="E185" s="403"/>
      <c r="F185" s="404" t="s">
        <v>755</v>
      </c>
      <c r="G185" s="408"/>
      <c r="H185" s="408"/>
      <c r="I185" s="405"/>
      <c r="J185" s="414" t="s">
        <v>1145</v>
      </c>
      <c r="K185" s="415"/>
      <c r="L185" s="415"/>
      <c r="M185" s="415"/>
      <c r="N185" s="415"/>
      <c r="O185" s="415"/>
      <c r="P185" s="415"/>
      <c r="Q185" s="415"/>
      <c r="R185" s="415"/>
      <c r="S185" s="415"/>
      <c r="T185" s="416"/>
      <c r="U185" s="257"/>
    </row>
    <row r="186" spans="2:21" s="3" customFormat="1" ht="290.45" customHeight="1" x14ac:dyDescent="0.2">
      <c r="B186" s="402" t="s">
        <v>557</v>
      </c>
      <c r="C186" s="403"/>
      <c r="D186" s="402" t="s">
        <v>756</v>
      </c>
      <c r="E186" s="403"/>
      <c r="F186" s="404" t="s">
        <v>1188</v>
      </c>
      <c r="G186" s="408"/>
      <c r="H186" s="408"/>
      <c r="I186" s="405"/>
      <c r="J186" s="414" t="s">
        <v>1189</v>
      </c>
      <c r="K186" s="415"/>
      <c r="L186" s="415"/>
      <c r="M186" s="415"/>
      <c r="N186" s="415"/>
      <c r="O186" s="415"/>
      <c r="P186" s="415"/>
      <c r="Q186" s="415"/>
      <c r="R186" s="415"/>
      <c r="S186" s="415"/>
      <c r="T186" s="416"/>
      <c r="U186" s="257"/>
    </row>
    <row r="187" spans="2:21" s="3" customFormat="1" ht="152.44999999999999" customHeight="1" x14ac:dyDescent="0.2">
      <c r="B187" s="402" t="s">
        <v>728</v>
      </c>
      <c r="C187" s="403"/>
      <c r="D187" s="402"/>
      <c r="E187" s="403"/>
      <c r="F187" s="404" t="s">
        <v>735</v>
      </c>
      <c r="G187" s="408"/>
      <c r="H187" s="408"/>
      <c r="I187" s="405"/>
      <c r="J187" s="414" t="s">
        <v>1146</v>
      </c>
      <c r="K187" s="415"/>
      <c r="L187" s="415"/>
      <c r="M187" s="415"/>
      <c r="N187" s="415"/>
      <c r="O187" s="415"/>
      <c r="P187" s="415"/>
      <c r="Q187" s="415"/>
      <c r="R187" s="415"/>
      <c r="S187" s="415"/>
      <c r="T187" s="416"/>
      <c r="U187" s="257"/>
    </row>
    <row r="188" spans="2:21" s="3" customFormat="1" ht="48.6" customHeight="1" x14ac:dyDescent="0.2">
      <c r="B188" s="402" t="s">
        <v>603</v>
      </c>
      <c r="C188" s="403"/>
      <c r="D188" s="402"/>
      <c r="E188" s="403"/>
      <c r="F188" s="404" t="s">
        <v>736</v>
      </c>
      <c r="G188" s="408"/>
      <c r="H188" s="408"/>
      <c r="I188" s="405"/>
      <c r="J188" s="414" t="s">
        <v>979</v>
      </c>
      <c r="K188" s="415"/>
      <c r="L188" s="415"/>
      <c r="M188" s="415"/>
      <c r="N188" s="415"/>
      <c r="O188" s="415"/>
      <c r="P188" s="415"/>
      <c r="Q188" s="415"/>
      <c r="R188" s="415"/>
      <c r="S188" s="415"/>
      <c r="T188" s="416"/>
      <c r="U188" s="257"/>
    </row>
    <row r="189" spans="2:21" s="3" customFormat="1" ht="44.45" customHeight="1" x14ac:dyDescent="0.2">
      <c r="B189" s="402" t="s">
        <v>536</v>
      </c>
      <c r="C189" s="403"/>
      <c r="D189" s="402"/>
      <c r="E189" s="403"/>
      <c r="F189" s="404" t="s">
        <v>737</v>
      </c>
      <c r="G189" s="408"/>
      <c r="H189" s="408"/>
      <c r="I189" s="405"/>
      <c r="J189" s="414" t="s">
        <v>1194</v>
      </c>
      <c r="K189" s="415"/>
      <c r="L189" s="415"/>
      <c r="M189" s="415"/>
      <c r="N189" s="415"/>
      <c r="O189" s="415"/>
      <c r="P189" s="415"/>
      <c r="Q189" s="415"/>
      <c r="R189" s="415"/>
      <c r="S189" s="415"/>
      <c r="T189" s="416"/>
      <c r="U189" s="257"/>
    </row>
    <row r="190" spans="2:21" s="3" customFormat="1" ht="99" customHeight="1" x14ac:dyDescent="0.2">
      <c r="B190" s="402" t="s">
        <v>1051</v>
      </c>
      <c r="C190" s="403"/>
      <c r="D190" s="402" t="s">
        <v>1052</v>
      </c>
      <c r="E190" s="403"/>
      <c r="F190" s="404" t="s">
        <v>1053</v>
      </c>
      <c r="G190" s="408"/>
      <c r="H190" s="408"/>
      <c r="I190" s="405"/>
      <c r="J190" s="414" t="s">
        <v>1190</v>
      </c>
      <c r="K190" s="415"/>
      <c r="L190" s="415"/>
      <c r="M190" s="415"/>
      <c r="N190" s="415"/>
      <c r="O190" s="415"/>
      <c r="P190" s="415"/>
      <c r="Q190" s="415"/>
      <c r="R190" s="415"/>
      <c r="S190" s="415"/>
      <c r="T190" s="416"/>
      <c r="U190" s="257"/>
    </row>
    <row r="191" spans="2:21" s="3" customFormat="1" ht="117" customHeight="1" x14ac:dyDescent="0.2">
      <c r="B191" s="402" t="s">
        <v>535</v>
      </c>
      <c r="C191" s="403"/>
      <c r="D191" s="402" t="s">
        <v>738</v>
      </c>
      <c r="E191" s="403"/>
      <c r="F191" s="404" t="s">
        <v>765</v>
      </c>
      <c r="G191" s="408"/>
      <c r="H191" s="408"/>
      <c r="I191" s="405"/>
      <c r="J191" s="414" t="s">
        <v>1038</v>
      </c>
      <c r="K191" s="415"/>
      <c r="L191" s="415"/>
      <c r="M191" s="415"/>
      <c r="N191" s="415"/>
      <c r="O191" s="415"/>
      <c r="P191" s="415"/>
      <c r="Q191" s="415"/>
      <c r="R191" s="415"/>
      <c r="S191" s="415"/>
      <c r="T191" s="416"/>
      <c r="U191" s="257"/>
    </row>
    <row r="192" spans="2:21" s="3" customFormat="1" ht="77.45" customHeight="1" x14ac:dyDescent="0.2">
      <c r="B192" s="402" t="s">
        <v>757</v>
      </c>
      <c r="C192" s="403"/>
      <c r="D192" s="402"/>
      <c r="E192" s="403"/>
      <c r="F192" s="404" t="s">
        <v>1124</v>
      </c>
      <c r="G192" s="408"/>
      <c r="H192" s="408"/>
      <c r="I192" s="405"/>
      <c r="J192" s="414" t="s">
        <v>1195</v>
      </c>
      <c r="K192" s="415"/>
      <c r="L192" s="415"/>
      <c r="M192" s="415"/>
      <c r="N192" s="415"/>
      <c r="O192" s="415"/>
      <c r="P192" s="415"/>
      <c r="Q192" s="415"/>
      <c r="R192" s="415"/>
      <c r="S192" s="415"/>
      <c r="T192" s="416"/>
      <c r="U192" s="257"/>
    </row>
    <row r="193" spans="2:21" s="3" customFormat="1" ht="52.15" customHeight="1" x14ac:dyDescent="0.2">
      <c r="B193" s="402" t="s">
        <v>729</v>
      </c>
      <c r="C193" s="403"/>
      <c r="D193" s="402"/>
      <c r="E193" s="403"/>
      <c r="F193" s="404" t="s">
        <v>1125</v>
      </c>
      <c r="G193" s="408"/>
      <c r="H193" s="408"/>
      <c r="I193" s="405"/>
      <c r="J193" s="414" t="s">
        <v>1126</v>
      </c>
      <c r="K193" s="415"/>
      <c r="L193" s="415"/>
      <c r="M193" s="415"/>
      <c r="N193" s="415"/>
      <c r="O193" s="415"/>
      <c r="P193" s="415"/>
      <c r="Q193" s="415"/>
      <c r="R193" s="415"/>
      <c r="S193" s="415"/>
      <c r="T193" s="416"/>
      <c r="U193" s="257"/>
    </row>
    <row r="194" spans="2:21" s="3" customFormat="1" ht="292.89999999999998" customHeight="1" x14ac:dyDescent="0.2">
      <c r="B194" s="402" t="s">
        <v>506</v>
      </c>
      <c r="C194" s="403"/>
      <c r="D194" s="402" t="s">
        <v>845</v>
      </c>
      <c r="E194" s="403"/>
      <c r="F194" s="404" t="s">
        <v>846</v>
      </c>
      <c r="G194" s="408"/>
      <c r="H194" s="408"/>
      <c r="I194" s="405"/>
      <c r="J194" s="414" t="s">
        <v>1191</v>
      </c>
      <c r="K194" s="415"/>
      <c r="L194" s="415"/>
      <c r="M194" s="415"/>
      <c r="N194" s="415"/>
      <c r="O194" s="415"/>
      <c r="P194" s="415"/>
      <c r="Q194" s="415"/>
      <c r="R194" s="415"/>
      <c r="S194" s="415"/>
      <c r="T194" s="416"/>
      <c r="U194" s="257"/>
    </row>
    <row r="195" spans="2:21" s="3" customFormat="1" ht="58.15" customHeight="1" x14ac:dyDescent="0.2">
      <c r="B195" s="402" t="s">
        <v>554</v>
      </c>
      <c r="C195" s="403"/>
      <c r="D195" s="402" t="s">
        <v>531</v>
      </c>
      <c r="E195" s="403"/>
      <c r="F195" s="402" t="s">
        <v>604</v>
      </c>
      <c r="G195" s="425"/>
      <c r="H195" s="425"/>
      <c r="I195" s="403"/>
      <c r="J195" s="414" t="s">
        <v>605</v>
      </c>
      <c r="K195" s="415"/>
      <c r="L195" s="415"/>
      <c r="M195" s="415"/>
      <c r="N195" s="415"/>
      <c r="O195" s="415"/>
      <c r="P195" s="415"/>
      <c r="Q195" s="415"/>
      <c r="R195" s="415"/>
      <c r="S195" s="415"/>
      <c r="T195" s="416"/>
      <c r="U195" s="257"/>
    </row>
    <row r="196" spans="2:21" s="3" customFormat="1" ht="72" customHeight="1" x14ac:dyDescent="0.2">
      <c r="B196" s="402" t="s">
        <v>531</v>
      </c>
      <c r="C196" s="403"/>
      <c r="D196" s="402" t="s">
        <v>523</v>
      </c>
      <c r="E196" s="403"/>
      <c r="F196" s="402" t="s">
        <v>594</v>
      </c>
      <c r="G196" s="425"/>
      <c r="H196" s="425"/>
      <c r="I196" s="403"/>
      <c r="J196" s="414" t="s">
        <v>1039</v>
      </c>
      <c r="K196" s="415"/>
      <c r="L196" s="415"/>
      <c r="M196" s="415"/>
      <c r="N196" s="415"/>
      <c r="O196" s="415"/>
      <c r="P196" s="415"/>
      <c r="Q196" s="415"/>
      <c r="R196" s="415"/>
      <c r="S196" s="415"/>
      <c r="T196" s="416"/>
      <c r="U196" s="257"/>
    </row>
    <row r="197" spans="2:21" s="3" customFormat="1" ht="115.9" customHeight="1" x14ac:dyDescent="0.2">
      <c r="B197" s="402" t="s">
        <v>739</v>
      </c>
      <c r="C197" s="403"/>
      <c r="D197" s="402" t="s">
        <v>507</v>
      </c>
      <c r="E197" s="403"/>
      <c r="F197" s="404" t="s">
        <v>555</v>
      </c>
      <c r="G197" s="408"/>
      <c r="H197" s="408"/>
      <c r="I197" s="405"/>
      <c r="J197" s="414" t="s">
        <v>1108</v>
      </c>
      <c r="K197" s="415"/>
      <c r="L197" s="415"/>
      <c r="M197" s="415"/>
      <c r="N197" s="415"/>
      <c r="O197" s="415"/>
      <c r="P197" s="415"/>
      <c r="Q197" s="415"/>
      <c r="R197" s="415"/>
      <c r="S197" s="415"/>
      <c r="T197" s="416"/>
      <c r="U197" s="257"/>
    </row>
    <row r="198" spans="2:21" s="3" customFormat="1" ht="75" customHeight="1" x14ac:dyDescent="0.2">
      <c r="B198" s="404"/>
      <c r="C198" s="405"/>
      <c r="D198" s="402"/>
      <c r="E198" s="403"/>
      <c r="F198" s="404" t="s">
        <v>1109</v>
      </c>
      <c r="G198" s="408"/>
      <c r="H198" s="408"/>
      <c r="I198" s="405"/>
      <c r="J198" s="414" t="s">
        <v>1095</v>
      </c>
      <c r="K198" s="415"/>
      <c r="L198" s="415"/>
      <c r="M198" s="415"/>
      <c r="N198" s="415"/>
      <c r="O198" s="415"/>
      <c r="P198" s="415"/>
      <c r="Q198" s="415"/>
      <c r="R198" s="415"/>
      <c r="S198" s="415"/>
      <c r="T198" s="416"/>
      <c r="U198" s="257"/>
    </row>
    <row r="199" spans="2:21" s="3" customFormat="1" ht="45.6" customHeight="1" x14ac:dyDescent="0.2">
      <c r="B199" s="404"/>
      <c r="C199" s="405"/>
      <c r="D199" s="402"/>
      <c r="E199" s="403"/>
      <c r="F199" s="402" t="s">
        <v>493</v>
      </c>
      <c r="G199" s="425"/>
      <c r="H199" s="425"/>
      <c r="I199" s="403"/>
      <c r="J199" s="414" t="s">
        <v>1192</v>
      </c>
      <c r="K199" s="415"/>
      <c r="L199" s="415"/>
      <c r="M199" s="415"/>
      <c r="N199" s="415"/>
      <c r="O199" s="415"/>
      <c r="P199" s="415"/>
      <c r="Q199" s="415"/>
      <c r="R199" s="415"/>
      <c r="S199" s="415"/>
      <c r="T199" s="416"/>
      <c r="U199" s="257"/>
    </row>
    <row r="200" spans="2:21" s="3" customFormat="1" ht="41.65" customHeight="1" x14ac:dyDescent="0.2">
      <c r="B200" s="729" t="s">
        <v>84</v>
      </c>
      <c r="C200" s="398" t="s">
        <v>409</v>
      </c>
      <c r="D200" s="399"/>
      <c r="E200" s="399"/>
      <c r="F200" s="399"/>
      <c r="G200" s="399"/>
      <c r="H200" s="399"/>
      <c r="I200" s="399"/>
      <c r="J200" s="399"/>
      <c r="K200" s="399"/>
      <c r="L200" s="399"/>
      <c r="M200" s="399"/>
      <c r="N200" s="399"/>
      <c r="O200" s="399"/>
      <c r="P200" s="399"/>
      <c r="Q200" s="399"/>
      <c r="R200" s="399"/>
      <c r="S200" s="399"/>
      <c r="T200" s="400"/>
    </row>
    <row r="201" spans="2:21" s="3" customFormat="1" ht="22.5" customHeight="1" x14ac:dyDescent="0.2">
      <c r="B201" s="730"/>
      <c r="C201" s="417" t="s">
        <v>114</v>
      </c>
      <c r="D201" s="418"/>
      <c r="E201" s="418"/>
      <c r="F201" s="418"/>
      <c r="G201" s="418"/>
      <c r="H201" s="418"/>
      <c r="I201" s="418"/>
      <c r="J201" s="418"/>
      <c r="K201" s="418"/>
      <c r="L201" s="419"/>
      <c r="M201" s="417"/>
      <c r="N201" s="418"/>
      <c r="O201" s="418"/>
      <c r="P201" s="418"/>
      <c r="Q201" s="418"/>
      <c r="R201" s="418"/>
      <c r="S201" s="418"/>
      <c r="T201" s="419"/>
    </row>
    <row r="202" spans="2:21" s="3" customFormat="1" ht="22.5" customHeight="1" x14ac:dyDescent="0.2">
      <c r="B202" s="730"/>
      <c r="C202" s="401" t="s">
        <v>72</v>
      </c>
      <c r="D202" s="401"/>
      <c r="E202" s="401"/>
      <c r="F202" s="401" t="s">
        <v>348</v>
      </c>
      <c r="G202" s="401"/>
      <c r="H202" s="401" t="s">
        <v>62</v>
      </c>
      <c r="I202" s="401"/>
      <c r="J202" s="401" t="s">
        <v>85</v>
      </c>
      <c r="K202" s="401"/>
      <c r="L202" s="401"/>
      <c r="M202" s="487"/>
      <c r="N202" s="488"/>
      <c r="O202" s="488"/>
      <c r="P202" s="488"/>
      <c r="Q202" s="488"/>
      <c r="R202" s="488"/>
      <c r="S202" s="488"/>
      <c r="T202" s="489"/>
    </row>
    <row r="203" spans="2:21" s="3" customFormat="1" ht="22.5" customHeight="1" x14ac:dyDescent="0.2">
      <c r="B203" s="730"/>
      <c r="C203" s="521" t="s">
        <v>74</v>
      </c>
      <c r="D203" s="521"/>
      <c r="E203" s="521"/>
      <c r="F203" s="529">
        <f>+H206/100</f>
        <v>0.55110000000000003</v>
      </c>
      <c r="G203" s="529"/>
      <c r="H203" s="445">
        <v>0.69499999999999995</v>
      </c>
      <c r="I203" s="445"/>
      <c r="J203" s="478">
        <f>F203-H203</f>
        <v>-0.14389999999999992</v>
      </c>
      <c r="K203" s="478"/>
      <c r="L203" s="478"/>
      <c r="M203" s="490"/>
      <c r="N203" s="491"/>
      <c r="O203" s="491"/>
      <c r="P203" s="491"/>
      <c r="Q203" s="491"/>
      <c r="R203" s="491"/>
      <c r="S203" s="491"/>
      <c r="T203" s="492"/>
    </row>
    <row r="204" spans="2:21" s="3" customFormat="1" ht="22.5" customHeight="1" x14ac:dyDescent="0.2">
      <c r="B204" s="730"/>
      <c r="C204" s="61"/>
      <c r="D204" s="61"/>
      <c r="E204" s="61"/>
      <c r="F204" s="60"/>
      <c r="G204" s="60"/>
      <c r="H204" s="60"/>
      <c r="I204" s="60"/>
      <c r="J204" s="60"/>
      <c r="K204" s="60"/>
      <c r="L204" s="60"/>
      <c r="M204" s="490"/>
      <c r="N204" s="491"/>
      <c r="O204" s="491"/>
      <c r="P204" s="491"/>
      <c r="Q204" s="491"/>
      <c r="R204" s="491"/>
      <c r="S204" s="491"/>
      <c r="T204" s="492"/>
    </row>
    <row r="205" spans="2:21" s="3" customFormat="1" ht="27" customHeight="1" x14ac:dyDescent="0.2">
      <c r="B205" s="730"/>
      <c r="C205" s="401" t="s">
        <v>75</v>
      </c>
      <c r="D205" s="401"/>
      <c r="E205" s="409" t="s">
        <v>64</v>
      </c>
      <c r="F205" s="410"/>
      <c r="G205" s="63" t="s">
        <v>76</v>
      </c>
      <c r="H205" s="478" t="s">
        <v>77</v>
      </c>
      <c r="I205" s="478"/>
      <c r="J205" s="63" t="s">
        <v>78</v>
      </c>
      <c r="K205" s="478" t="s">
        <v>79</v>
      </c>
      <c r="L205" s="478"/>
      <c r="M205" s="490"/>
      <c r="N205" s="491"/>
      <c r="O205" s="491"/>
      <c r="P205" s="491"/>
      <c r="Q205" s="491"/>
      <c r="R205" s="491"/>
      <c r="S205" s="491"/>
      <c r="T205" s="492"/>
    </row>
    <row r="206" spans="2:21" s="3" customFormat="1" ht="30" customHeight="1" x14ac:dyDescent="0.2">
      <c r="B206" s="730"/>
      <c r="C206" s="619">
        <f>I148</f>
        <v>43044</v>
      </c>
      <c r="D206" s="619"/>
      <c r="E206" s="496">
        <f>J148</f>
        <v>44772</v>
      </c>
      <c r="F206" s="497"/>
      <c r="G206" s="17">
        <f>K148</f>
        <v>1728</v>
      </c>
      <c r="H206" s="420">
        <v>55.11</v>
      </c>
      <c r="I206" s="421"/>
      <c r="J206" s="421"/>
      <c r="K206" s="421"/>
      <c r="L206" s="422"/>
      <c r="M206" s="490"/>
      <c r="N206" s="491"/>
      <c r="O206" s="491"/>
      <c r="P206" s="491"/>
      <c r="Q206" s="491"/>
      <c r="R206" s="491"/>
      <c r="S206" s="491"/>
      <c r="T206" s="492"/>
    </row>
    <row r="207" spans="2:21" s="3" customFormat="1" ht="25.5" customHeight="1" x14ac:dyDescent="0.2">
      <c r="B207" s="730"/>
      <c r="C207" s="61"/>
      <c r="D207" s="62"/>
      <c r="E207" s="59"/>
      <c r="F207" s="17"/>
      <c r="G207" s="20"/>
      <c r="H207" s="20"/>
      <c r="I207" s="17"/>
      <c r="J207" s="19"/>
      <c r="K207" s="19"/>
      <c r="L207" s="60"/>
      <c r="M207" s="490"/>
      <c r="N207" s="491"/>
      <c r="O207" s="491"/>
      <c r="P207" s="491"/>
      <c r="Q207" s="491"/>
      <c r="R207" s="491"/>
      <c r="S207" s="491"/>
      <c r="T207" s="492"/>
    </row>
    <row r="208" spans="2:21" s="3" customFormat="1" ht="19.5" customHeight="1" x14ac:dyDescent="0.2">
      <c r="B208" s="730"/>
      <c r="C208" s="417" t="s">
        <v>80</v>
      </c>
      <c r="D208" s="418"/>
      <c r="E208" s="418"/>
      <c r="F208" s="418"/>
      <c r="G208" s="418"/>
      <c r="H208" s="418"/>
      <c r="I208" s="418"/>
      <c r="J208" s="418"/>
      <c r="K208" s="418"/>
      <c r="L208" s="419"/>
      <c r="M208" s="493"/>
      <c r="N208" s="494"/>
      <c r="O208" s="494"/>
      <c r="P208" s="494"/>
      <c r="Q208" s="494"/>
      <c r="R208" s="494"/>
      <c r="S208" s="494"/>
      <c r="T208" s="495"/>
    </row>
    <row r="209" spans="2:21" s="3" customFormat="1" ht="22.5" customHeight="1" x14ac:dyDescent="0.2">
      <c r="B209" s="730"/>
      <c r="C209" s="504" t="s">
        <v>81</v>
      </c>
      <c r="D209" s="505"/>
      <c r="E209" s="505"/>
      <c r="F209" s="506"/>
      <c r="G209" s="717" t="s">
        <v>494</v>
      </c>
      <c r="H209" s="717"/>
      <c r="I209" s="717"/>
      <c r="J209" s="717"/>
      <c r="K209" s="717" t="s">
        <v>82</v>
      </c>
      <c r="L209" s="717"/>
      <c r="M209" s="717"/>
      <c r="N209" s="717"/>
      <c r="O209" s="717"/>
      <c r="P209" s="717"/>
      <c r="Q209" s="717"/>
      <c r="R209" s="717"/>
      <c r="S209" s="717"/>
      <c r="T209" s="717"/>
    </row>
    <row r="210" spans="2:21" ht="35.25" customHeight="1" x14ac:dyDescent="0.2">
      <c r="B210" s="730"/>
      <c r="C210" s="620" t="s">
        <v>83</v>
      </c>
      <c r="D210" s="620"/>
      <c r="E210" s="504" t="s">
        <v>349</v>
      </c>
      <c r="F210" s="506"/>
      <c r="G210" s="717"/>
      <c r="H210" s="717"/>
      <c r="I210" s="717"/>
      <c r="J210" s="717"/>
      <c r="K210" s="717"/>
      <c r="L210" s="717"/>
      <c r="M210" s="717"/>
      <c r="N210" s="717"/>
      <c r="O210" s="717"/>
      <c r="P210" s="717"/>
      <c r="Q210" s="717"/>
      <c r="R210" s="717"/>
      <c r="S210" s="717"/>
      <c r="T210" s="717"/>
    </row>
    <row r="211" spans="2:21" ht="100.9" customHeight="1" x14ac:dyDescent="0.2">
      <c r="B211" s="730"/>
      <c r="C211" s="406" t="s">
        <v>1054</v>
      </c>
      <c r="D211" s="407"/>
      <c r="E211" s="406"/>
      <c r="F211" s="407"/>
      <c r="G211" s="404" t="s">
        <v>1055</v>
      </c>
      <c r="H211" s="408"/>
      <c r="I211" s="408"/>
      <c r="J211" s="405"/>
      <c r="K211" s="414" t="s">
        <v>1196</v>
      </c>
      <c r="L211" s="415"/>
      <c r="M211" s="415"/>
      <c r="N211" s="415"/>
      <c r="O211" s="415"/>
      <c r="P211" s="415"/>
      <c r="Q211" s="415"/>
      <c r="R211" s="415"/>
      <c r="S211" s="415"/>
      <c r="T211" s="416"/>
      <c r="U211" s="258"/>
    </row>
    <row r="212" spans="2:21" ht="75" customHeight="1" x14ac:dyDescent="0.2">
      <c r="B212" s="730"/>
      <c r="C212" s="406" t="s">
        <v>1056</v>
      </c>
      <c r="D212" s="407"/>
      <c r="E212" s="406"/>
      <c r="F212" s="407"/>
      <c r="G212" s="404" t="s">
        <v>1057</v>
      </c>
      <c r="H212" s="408"/>
      <c r="I212" s="408"/>
      <c r="J212" s="405"/>
      <c r="K212" s="414" t="s">
        <v>1127</v>
      </c>
      <c r="L212" s="415"/>
      <c r="M212" s="415"/>
      <c r="N212" s="415"/>
      <c r="O212" s="415"/>
      <c r="P212" s="415"/>
      <c r="Q212" s="415"/>
      <c r="R212" s="415"/>
      <c r="S212" s="415"/>
      <c r="T212" s="416"/>
      <c r="U212" s="258"/>
    </row>
    <row r="213" spans="2:21" ht="117" customHeight="1" x14ac:dyDescent="0.2">
      <c r="B213" s="730"/>
      <c r="C213" s="406" t="s">
        <v>1058</v>
      </c>
      <c r="D213" s="407"/>
      <c r="E213" s="406"/>
      <c r="F213" s="407"/>
      <c r="G213" s="404" t="s">
        <v>1059</v>
      </c>
      <c r="H213" s="408"/>
      <c r="I213" s="408"/>
      <c r="J213" s="405"/>
      <c r="K213" s="414" t="s">
        <v>1197</v>
      </c>
      <c r="L213" s="415"/>
      <c r="M213" s="415"/>
      <c r="N213" s="415"/>
      <c r="O213" s="415"/>
      <c r="P213" s="415"/>
      <c r="Q213" s="415"/>
      <c r="R213" s="415"/>
      <c r="S213" s="415"/>
      <c r="T213" s="416"/>
      <c r="U213" s="258"/>
    </row>
    <row r="214" spans="2:21" ht="157.9" customHeight="1" x14ac:dyDescent="0.2">
      <c r="B214" s="730"/>
      <c r="C214" s="406" t="s">
        <v>1060</v>
      </c>
      <c r="D214" s="407"/>
      <c r="E214" s="406" t="s">
        <v>1061</v>
      </c>
      <c r="F214" s="407"/>
      <c r="G214" s="404" t="s">
        <v>1128</v>
      </c>
      <c r="H214" s="408"/>
      <c r="I214" s="408"/>
      <c r="J214" s="405"/>
      <c r="K214" s="414" t="s">
        <v>1213</v>
      </c>
      <c r="L214" s="415"/>
      <c r="M214" s="415"/>
      <c r="N214" s="415"/>
      <c r="O214" s="415"/>
      <c r="P214" s="415"/>
      <c r="Q214" s="415"/>
      <c r="R214" s="415"/>
      <c r="S214" s="415"/>
      <c r="T214" s="416"/>
      <c r="U214" s="258"/>
    </row>
    <row r="215" spans="2:21" ht="85.15" customHeight="1" x14ac:dyDescent="0.2">
      <c r="B215" s="730"/>
      <c r="C215" s="406" t="s">
        <v>1062</v>
      </c>
      <c r="D215" s="407"/>
      <c r="E215" s="406"/>
      <c r="F215" s="407"/>
      <c r="G215" s="404" t="s">
        <v>1110</v>
      </c>
      <c r="H215" s="408"/>
      <c r="I215" s="408"/>
      <c r="J215" s="405"/>
      <c r="K215" s="414" t="s">
        <v>1214</v>
      </c>
      <c r="L215" s="415"/>
      <c r="M215" s="415"/>
      <c r="N215" s="415"/>
      <c r="O215" s="415"/>
      <c r="P215" s="415"/>
      <c r="Q215" s="415"/>
      <c r="R215" s="415"/>
      <c r="S215" s="415"/>
      <c r="T215" s="416"/>
      <c r="U215" s="258"/>
    </row>
    <row r="216" spans="2:21" s="3" customFormat="1" ht="140.44999999999999" customHeight="1" x14ac:dyDescent="0.2">
      <c r="B216" s="730"/>
      <c r="C216" s="406" t="s">
        <v>1063</v>
      </c>
      <c r="D216" s="407"/>
      <c r="E216" s="406"/>
      <c r="F216" s="407"/>
      <c r="G216" s="404" t="s">
        <v>1064</v>
      </c>
      <c r="H216" s="408"/>
      <c r="I216" s="408"/>
      <c r="J216" s="405"/>
      <c r="K216" s="414" t="s">
        <v>1198</v>
      </c>
      <c r="L216" s="415"/>
      <c r="M216" s="415"/>
      <c r="N216" s="415"/>
      <c r="O216" s="415"/>
      <c r="P216" s="415"/>
      <c r="Q216" s="415"/>
      <c r="R216" s="415"/>
      <c r="S216" s="415"/>
      <c r="T216" s="416"/>
      <c r="U216" s="257"/>
    </row>
    <row r="217" spans="2:21" s="3" customFormat="1" ht="156.6" customHeight="1" x14ac:dyDescent="0.2">
      <c r="B217" s="730"/>
      <c r="C217" s="406" t="s">
        <v>1065</v>
      </c>
      <c r="D217" s="407"/>
      <c r="E217" s="406"/>
      <c r="F217" s="407"/>
      <c r="G217" s="404" t="s">
        <v>1066</v>
      </c>
      <c r="H217" s="408"/>
      <c r="I217" s="408"/>
      <c r="J217" s="405"/>
      <c r="K217" s="414" t="s">
        <v>1199</v>
      </c>
      <c r="L217" s="415"/>
      <c r="M217" s="415"/>
      <c r="N217" s="415"/>
      <c r="O217" s="415"/>
      <c r="P217" s="415"/>
      <c r="Q217" s="415"/>
      <c r="R217" s="415"/>
      <c r="S217" s="415"/>
      <c r="T217" s="416"/>
      <c r="U217" s="257"/>
    </row>
    <row r="218" spans="2:21" s="3" customFormat="1" ht="67.900000000000006" customHeight="1" x14ac:dyDescent="0.2">
      <c r="B218" s="730"/>
      <c r="C218" s="406" t="s">
        <v>1067</v>
      </c>
      <c r="D218" s="407"/>
      <c r="E218" s="406" t="s">
        <v>767</v>
      </c>
      <c r="F218" s="407"/>
      <c r="G218" s="404" t="s">
        <v>1068</v>
      </c>
      <c r="H218" s="408"/>
      <c r="I218" s="408"/>
      <c r="J218" s="405"/>
      <c r="K218" s="414" t="s">
        <v>980</v>
      </c>
      <c r="L218" s="415"/>
      <c r="M218" s="415"/>
      <c r="N218" s="415"/>
      <c r="O218" s="415"/>
      <c r="P218" s="415"/>
      <c r="Q218" s="415"/>
      <c r="R218" s="415"/>
      <c r="S218" s="415"/>
      <c r="T218" s="416"/>
      <c r="U218" s="257"/>
    </row>
    <row r="219" spans="2:21" s="3" customFormat="1" ht="319.14999999999998" customHeight="1" x14ac:dyDescent="0.2">
      <c r="B219" s="730"/>
      <c r="C219" s="406" t="s">
        <v>606</v>
      </c>
      <c r="D219" s="407"/>
      <c r="E219" s="406" t="s">
        <v>742</v>
      </c>
      <c r="F219" s="407"/>
      <c r="G219" s="404" t="s">
        <v>1096</v>
      </c>
      <c r="H219" s="408"/>
      <c r="I219" s="408"/>
      <c r="J219" s="405"/>
      <c r="K219" s="414" t="s">
        <v>1200</v>
      </c>
      <c r="L219" s="415"/>
      <c r="M219" s="415"/>
      <c r="N219" s="415"/>
      <c r="O219" s="415"/>
      <c r="P219" s="415"/>
      <c r="Q219" s="415"/>
      <c r="R219" s="415"/>
      <c r="S219" s="415"/>
      <c r="T219" s="416"/>
      <c r="U219" s="257"/>
    </row>
    <row r="220" spans="2:21" s="3" customFormat="1" ht="112.15" customHeight="1" x14ac:dyDescent="0.2">
      <c r="B220" s="730"/>
      <c r="C220" s="406" t="s">
        <v>1069</v>
      </c>
      <c r="D220" s="407"/>
      <c r="E220" s="406"/>
      <c r="F220" s="407"/>
      <c r="G220" s="404" t="s">
        <v>1070</v>
      </c>
      <c r="H220" s="408"/>
      <c r="I220" s="408"/>
      <c r="J220" s="405"/>
      <c r="K220" s="414" t="s">
        <v>1008</v>
      </c>
      <c r="L220" s="415"/>
      <c r="M220" s="415"/>
      <c r="N220" s="415"/>
      <c r="O220" s="415"/>
      <c r="P220" s="415"/>
      <c r="Q220" s="415"/>
      <c r="R220" s="415"/>
      <c r="S220" s="415"/>
      <c r="T220" s="416"/>
      <c r="U220" s="257"/>
    </row>
    <row r="221" spans="2:21" s="3" customFormat="1" ht="100.9" customHeight="1" x14ac:dyDescent="0.2">
      <c r="B221" s="730"/>
      <c r="C221" s="406" t="s">
        <v>1071</v>
      </c>
      <c r="D221" s="407"/>
      <c r="E221" s="406"/>
      <c r="F221" s="407"/>
      <c r="G221" s="404" t="s">
        <v>1072</v>
      </c>
      <c r="H221" s="408"/>
      <c r="I221" s="408"/>
      <c r="J221" s="405"/>
      <c r="K221" s="414" t="s">
        <v>1009</v>
      </c>
      <c r="L221" s="415"/>
      <c r="M221" s="415"/>
      <c r="N221" s="415"/>
      <c r="O221" s="415"/>
      <c r="P221" s="415"/>
      <c r="Q221" s="415"/>
      <c r="R221" s="415"/>
      <c r="S221" s="415"/>
      <c r="T221" s="416"/>
      <c r="U221" s="257"/>
    </row>
    <row r="222" spans="2:21" s="3" customFormat="1" ht="212.45" customHeight="1" x14ac:dyDescent="0.2">
      <c r="B222" s="98"/>
      <c r="C222" s="406" t="s">
        <v>508</v>
      </c>
      <c r="D222" s="407"/>
      <c r="E222" s="406" t="s">
        <v>763</v>
      </c>
      <c r="F222" s="407"/>
      <c r="G222" s="404" t="s">
        <v>981</v>
      </c>
      <c r="H222" s="408"/>
      <c r="I222" s="408"/>
      <c r="J222" s="405"/>
      <c r="K222" s="414" t="s">
        <v>1201</v>
      </c>
      <c r="L222" s="415"/>
      <c r="M222" s="415"/>
      <c r="N222" s="415"/>
      <c r="O222" s="415"/>
      <c r="P222" s="415"/>
      <c r="Q222" s="415"/>
      <c r="R222" s="415"/>
      <c r="S222" s="415"/>
      <c r="T222" s="416"/>
      <c r="U222" s="257"/>
    </row>
    <row r="223" spans="2:21" s="3" customFormat="1" ht="72" customHeight="1" x14ac:dyDescent="0.2">
      <c r="B223" s="98"/>
      <c r="C223" s="406" t="s">
        <v>495</v>
      </c>
      <c r="D223" s="407"/>
      <c r="E223" s="406"/>
      <c r="F223" s="407"/>
      <c r="G223" s="424" t="s">
        <v>741</v>
      </c>
      <c r="H223" s="424"/>
      <c r="I223" s="424"/>
      <c r="J223" s="424"/>
      <c r="K223" s="414" t="s">
        <v>1111</v>
      </c>
      <c r="L223" s="415"/>
      <c r="M223" s="415"/>
      <c r="N223" s="415"/>
      <c r="O223" s="415"/>
      <c r="P223" s="415"/>
      <c r="Q223" s="415"/>
      <c r="R223" s="415"/>
      <c r="S223" s="415"/>
      <c r="T223" s="416"/>
      <c r="U223" s="257"/>
    </row>
    <row r="224" spans="2:21" s="3" customFormat="1" ht="60.6" customHeight="1" x14ac:dyDescent="0.2">
      <c r="B224" s="98"/>
      <c r="C224" s="406" t="s">
        <v>514</v>
      </c>
      <c r="D224" s="407"/>
      <c r="E224" s="406"/>
      <c r="F224" s="407"/>
      <c r="G224" s="424" t="s">
        <v>743</v>
      </c>
      <c r="H224" s="424"/>
      <c r="I224" s="424"/>
      <c r="J224" s="424"/>
      <c r="K224" s="423" t="s">
        <v>1202</v>
      </c>
      <c r="L224" s="423"/>
      <c r="M224" s="423"/>
      <c r="N224" s="423"/>
      <c r="O224" s="423"/>
      <c r="P224" s="423"/>
      <c r="Q224" s="423"/>
      <c r="R224" s="423"/>
      <c r="S224" s="423"/>
      <c r="T224" s="423"/>
      <c r="U224" s="257"/>
    </row>
    <row r="225" spans="2:21" s="3" customFormat="1" ht="57.6" customHeight="1" x14ac:dyDescent="0.2">
      <c r="B225" s="111"/>
      <c r="C225" s="406" t="s">
        <v>1073</v>
      </c>
      <c r="D225" s="407"/>
      <c r="E225" s="406"/>
      <c r="F225" s="407"/>
      <c r="G225" s="424" t="s">
        <v>1074</v>
      </c>
      <c r="H225" s="424"/>
      <c r="I225" s="424"/>
      <c r="J225" s="424"/>
      <c r="K225" s="414" t="s">
        <v>982</v>
      </c>
      <c r="L225" s="415"/>
      <c r="M225" s="415"/>
      <c r="N225" s="415"/>
      <c r="O225" s="415"/>
      <c r="P225" s="415"/>
      <c r="Q225" s="415"/>
      <c r="R225" s="415"/>
      <c r="S225" s="415"/>
      <c r="T225" s="416"/>
      <c r="U225" s="257"/>
    </row>
    <row r="226" spans="2:21" s="3" customFormat="1" ht="114" customHeight="1" x14ac:dyDescent="0.2">
      <c r="B226" s="111"/>
      <c r="C226" s="406" t="s">
        <v>1075</v>
      </c>
      <c r="D226" s="407"/>
      <c r="E226" s="406"/>
      <c r="F226" s="407"/>
      <c r="G226" s="424" t="s">
        <v>1076</v>
      </c>
      <c r="H226" s="424"/>
      <c r="I226" s="424"/>
      <c r="J226" s="424"/>
      <c r="K226" s="414" t="s">
        <v>1203</v>
      </c>
      <c r="L226" s="415"/>
      <c r="M226" s="415"/>
      <c r="N226" s="415"/>
      <c r="O226" s="415"/>
      <c r="P226" s="415"/>
      <c r="Q226" s="415"/>
      <c r="R226" s="415"/>
      <c r="S226" s="415"/>
      <c r="T226" s="416"/>
      <c r="U226" s="257"/>
    </row>
    <row r="227" spans="2:21" s="3" customFormat="1" ht="70.150000000000006" customHeight="1" x14ac:dyDescent="0.2">
      <c r="B227" s="112"/>
      <c r="C227" s="406" t="s">
        <v>764</v>
      </c>
      <c r="D227" s="407"/>
      <c r="E227" s="406"/>
      <c r="F227" s="407"/>
      <c r="G227" s="424" t="s">
        <v>1148</v>
      </c>
      <c r="H227" s="424"/>
      <c r="I227" s="424"/>
      <c r="J227" s="424"/>
      <c r="K227" s="414" t="s">
        <v>1215</v>
      </c>
      <c r="L227" s="415"/>
      <c r="M227" s="415"/>
      <c r="N227" s="415"/>
      <c r="O227" s="415"/>
      <c r="P227" s="415"/>
      <c r="Q227" s="415"/>
      <c r="R227" s="415"/>
      <c r="S227" s="415"/>
      <c r="T227" s="416"/>
      <c r="U227" s="257"/>
    </row>
    <row r="228" spans="2:21" s="3" customFormat="1" ht="71.45" customHeight="1" x14ac:dyDescent="0.2">
      <c r="B228" s="112"/>
      <c r="C228" s="406" t="s">
        <v>595</v>
      </c>
      <c r="D228" s="407"/>
      <c r="E228" s="406"/>
      <c r="F228" s="407"/>
      <c r="G228" s="404" t="s">
        <v>596</v>
      </c>
      <c r="H228" s="408"/>
      <c r="I228" s="408"/>
      <c r="J228" s="405"/>
      <c r="K228" s="414" t="s">
        <v>1012</v>
      </c>
      <c r="L228" s="415"/>
      <c r="M228" s="415"/>
      <c r="N228" s="415"/>
      <c r="O228" s="415"/>
      <c r="P228" s="415"/>
      <c r="Q228" s="415"/>
      <c r="R228" s="415"/>
      <c r="S228" s="415"/>
      <c r="T228" s="416"/>
      <c r="U228" s="257"/>
    </row>
    <row r="229" spans="2:21" s="3" customFormat="1" ht="145.15" customHeight="1" x14ac:dyDescent="0.2">
      <c r="B229" s="113"/>
      <c r="C229" s="406" t="s">
        <v>1077</v>
      </c>
      <c r="D229" s="407"/>
      <c r="E229" s="406"/>
      <c r="F229" s="407"/>
      <c r="G229" s="404" t="s">
        <v>1129</v>
      </c>
      <c r="H229" s="408"/>
      <c r="I229" s="408"/>
      <c r="J229" s="405"/>
      <c r="K229" s="414" t="s">
        <v>1204</v>
      </c>
      <c r="L229" s="415"/>
      <c r="M229" s="415"/>
      <c r="N229" s="415"/>
      <c r="O229" s="415"/>
      <c r="P229" s="415"/>
      <c r="Q229" s="415"/>
      <c r="R229" s="415"/>
      <c r="S229" s="415"/>
      <c r="T229" s="416"/>
      <c r="U229" s="257"/>
    </row>
    <row r="230" spans="2:21" s="3" customFormat="1" ht="100.15" customHeight="1" x14ac:dyDescent="0.2">
      <c r="B230" s="113"/>
      <c r="C230" s="406" t="s">
        <v>1078</v>
      </c>
      <c r="D230" s="407"/>
      <c r="E230" s="406"/>
      <c r="F230" s="407"/>
      <c r="G230" s="404" t="s">
        <v>1079</v>
      </c>
      <c r="H230" s="408"/>
      <c r="I230" s="408"/>
      <c r="J230" s="405"/>
      <c r="K230" s="414" t="s">
        <v>1130</v>
      </c>
      <c r="L230" s="415"/>
      <c r="M230" s="415"/>
      <c r="N230" s="415"/>
      <c r="O230" s="415"/>
      <c r="P230" s="415"/>
      <c r="Q230" s="415"/>
      <c r="R230" s="415"/>
      <c r="S230" s="415"/>
      <c r="T230" s="416"/>
      <c r="U230" s="257"/>
    </row>
    <row r="231" spans="2:21" s="3" customFormat="1" ht="43.9" customHeight="1" x14ac:dyDescent="0.2">
      <c r="B231" s="113"/>
      <c r="C231" s="406" t="s">
        <v>1080</v>
      </c>
      <c r="D231" s="407"/>
      <c r="E231" s="406"/>
      <c r="F231" s="407"/>
      <c r="G231" s="404" t="s">
        <v>1081</v>
      </c>
      <c r="H231" s="408"/>
      <c r="I231" s="408"/>
      <c r="J231" s="405"/>
      <c r="K231" s="507" t="s">
        <v>768</v>
      </c>
      <c r="L231" s="415"/>
      <c r="M231" s="415"/>
      <c r="N231" s="415"/>
      <c r="O231" s="415"/>
      <c r="P231" s="415"/>
      <c r="Q231" s="415"/>
      <c r="R231" s="415"/>
      <c r="S231" s="415"/>
      <c r="T231" s="416"/>
      <c r="U231" s="257"/>
    </row>
    <row r="232" spans="2:21" s="3" customFormat="1" ht="118.9" customHeight="1" x14ac:dyDescent="0.2">
      <c r="B232" s="112"/>
      <c r="C232" s="406" t="s">
        <v>1040</v>
      </c>
      <c r="D232" s="407"/>
      <c r="E232" s="406"/>
      <c r="F232" s="407"/>
      <c r="G232" s="404" t="s">
        <v>1082</v>
      </c>
      <c r="H232" s="408"/>
      <c r="I232" s="408"/>
      <c r="J232" s="405"/>
      <c r="K232" s="414" t="s">
        <v>1205</v>
      </c>
      <c r="L232" s="415"/>
      <c r="M232" s="415"/>
      <c r="N232" s="415"/>
      <c r="O232" s="415"/>
      <c r="P232" s="415"/>
      <c r="Q232" s="415"/>
      <c r="R232" s="415"/>
      <c r="S232" s="415"/>
      <c r="T232" s="416"/>
      <c r="U232" s="257"/>
    </row>
    <row r="233" spans="2:21" s="3" customFormat="1" ht="72.599999999999994" customHeight="1" x14ac:dyDescent="0.2">
      <c r="B233" s="123"/>
      <c r="C233" s="406" t="s">
        <v>1083</v>
      </c>
      <c r="D233" s="407"/>
      <c r="E233" s="406" t="s">
        <v>1084</v>
      </c>
      <c r="F233" s="407"/>
      <c r="G233" s="404" t="s">
        <v>1085</v>
      </c>
      <c r="H233" s="408"/>
      <c r="I233" s="408"/>
      <c r="J233" s="405"/>
      <c r="K233" s="414" t="s">
        <v>1206</v>
      </c>
      <c r="L233" s="415"/>
      <c r="M233" s="415"/>
      <c r="N233" s="415"/>
      <c r="O233" s="415"/>
      <c r="P233" s="415"/>
      <c r="Q233" s="415"/>
      <c r="R233" s="415"/>
      <c r="S233" s="415"/>
      <c r="T233" s="416"/>
      <c r="U233" s="257"/>
    </row>
    <row r="234" spans="2:21" s="3" customFormat="1" ht="75" customHeight="1" x14ac:dyDescent="0.2">
      <c r="B234" s="123"/>
      <c r="C234" s="406" t="s">
        <v>1086</v>
      </c>
      <c r="D234" s="407"/>
      <c r="E234" s="406"/>
      <c r="F234" s="407"/>
      <c r="G234" s="404" t="s">
        <v>1087</v>
      </c>
      <c r="H234" s="408"/>
      <c r="I234" s="408"/>
      <c r="J234" s="405"/>
      <c r="K234" s="414" t="s">
        <v>1207</v>
      </c>
      <c r="L234" s="415"/>
      <c r="M234" s="415"/>
      <c r="N234" s="415"/>
      <c r="O234" s="415"/>
      <c r="P234" s="415"/>
      <c r="Q234" s="415"/>
      <c r="R234" s="415"/>
      <c r="S234" s="415"/>
      <c r="T234" s="416"/>
      <c r="U234" s="257"/>
    </row>
    <row r="235" spans="2:21" s="3" customFormat="1" ht="90.6" customHeight="1" x14ac:dyDescent="0.2">
      <c r="B235" s="124"/>
      <c r="C235" s="406" t="s">
        <v>1088</v>
      </c>
      <c r="D235" s="407"/>
      <c r="E235" s="406" t="s">
        <v>1089</v>
      </c>
      <c r="F235" s="407"/>
      <c r="G235" s="404" t="s">
        <v>1090</v>
      </c>
      <c r="H235" s="408"/>
      <c r="I235" s="408"/>
      <c r="J235" s="405"/>
      <c r="K235" s="414" t="s">
        <v>1208</v>
      </c>
      <c r="L235" s="415"/>
      <c r="M235" s="415"/>
      <c r="N235" s="415"/>
      <c r="O235" s="415"/>
      <c r="P235" s="415"/>
      <c r="Q235" s="415"/>
      <c r="R235" s="415"/>
      <c r="S235" s="415"/>
      <c r="T235" s="416"/>
      <c r="U235" s="257"/>
    </row>
    <row r="236" spans="2:21" s="3" customFormat="1" ht="295.14999999999998" customHeight="1" x14ac:dyDescent="0.2">
      <c r="B236" s="134"/>
      <c r="C236" s="406" t="s">
        <v>730</v>
      </c>
      <c r="D236" s="407"/>
      <c r="E236" s="406" t="s">
        <v>773</v>
      </c>
      <c r="F236" s="407"/>
      <c r="G236" s="404" t="s">
        <v>1091</v>
      </c>
      <c r="H236" s="408"/>
      <c r="I236" s="408"/>
      <c r="J236" s="405"/>
      <c r="K236" s="414" t="s">
        <v>1209</v>
      </c>
      <c r="L236" s="415"/>
      <c r="M236" s="415"/>
      <c r="N236" s="415"/>
      <c r="O236" s="415"/>
      <c r="P236" s="415"/>
      <c r="Q236" s="415"/>
      <c r="R236" s="415"/>
      <c r="S236" s="415"/>
      <c r="T236" s="416"/>
      <c r="U236" s="257"/>
    </row>
    <row r="237" spans="2:21" s="3" customFormat="1" ht="83.45" customHeight="1" x14ac:dyDescent="0.2">
      <c r="B237" s="271"/>
      <c r="C237" s="406" t="s">
        <v>1041</v>
      </c>
      <c r="D237" s="407"/>
      <c r="E237" s="406"/>
      <c r="F237" s="407"/>
      <c r="G237" s="404" t="s">
        <v>1042</v>
      </c>
      <c r="H237" s="408"/>
      <c r="I237" s="408"/>
      <c r="J237" s="405"/>
      <c r="K237" s="414" t="s">
        <v>1210</v>
      </c>
      <c r="L237" s="415"/>
      <c r="M237" s="415"/>
      <c r="N237" s="415"/>
      <c r="O237" s="415"/>
      <c r="P237" s="415"/>
      <c r="Q237" s="415"/>
      <c r="R237" s="415"/>
      <c r="S237" s="415"/>
      <c r="T237" s="416"/>
      <c r="U237" s="257"/>
    </row>
    <row r="238" spans="2:21" s="3" customFormat="1" ht="141.6" customHeight="1" x14ac:dyDescent="0.2">
      <c r="B238" s="313"/>
      <c r="C238" s="406" t="s">
        <v>983</v>
      </c>
      <c r="D238" s="407"/>
      <c r="E238" s="406"/>
      <c r="F238" s="407"/>
      <c r="G238" s="404" t="s">
        <v>1112</v>
      </c>
      <c r="H238" s="408"/>
      <c r="I238" s="408"/>
      <c r="J238" s="405"/>
      <c r="K238" s="414" t="s">
        <v>1211</v>
      </c>
      <c r="L238" s="415"/>
      <c r="M238" s="415"/>
      <c r="N238" s="415"/>
      <c r="O238" s="415"/>
      <c r="P238" s="415"/>
      <c r="Q238" s="415"/>
      <c r="R238" s="415"/>
      <c r="S238" s="415"/>
      <c r="T238" s="416"/>
      <c r="U238" s="257"/>
    </row>
    <row r="239" spans="2:21" s="3" customFormat="1" ht="55.15" customHeight="1" x14ac:dyDescent="0.2">
      <c r="B239" s="313"/>
      <c r="C239" s="406" t="s">
        <v>731</v>
      </c>
      <c r="D239" s="407"/>
      <c r="E239" s="406"/>
      <c r="F239" s="407"/>
      <c r="G239" s="404" t="s">
        <v>732</v>
      </c>
      <c r="H239" s="408"/>
      <c r="I239" s="408"/>
      <c r="J239" s="405"/>
      <c r="K239" s="414" t="s">
        <v>1212</v>
      </c>
      <c r="L239" s="415"/>
      <c r="M239" s="415"/>
      <c r="N239" s="415"/>
      <c r="O239" s="415"/>
      <c r="P239" s="415"/>
      <c r="Q239" s="415"/>
      <c r="R239" s="415"/>
      <c r="S239" s="415"/>
      <c r="T239" s="416"/>
      <c r="U239" s="257"/>
    </row>
    <row r="240" spans="2:21" s="3" customFormat="1" ht="37.9" customHeight="1" x14ac:dyDescent="0.2">
      <c r="B240" s="271"/>
      <c r="C240" s="406"/>
      <c r="D240" s="407"/>
      <c r="E240" s="406"/>
      <c r="F240" s="407"/>
      <c r="G240" s="404" t="s">
        <v>740</v>
      </c>
      <c r="H240" s="408"/>
      <c r="I240" s="408"/>
      <c r="J240" s="405"/>
      <c r="K240" s="414" t="s">
        <v>1010</v>
      </c>
      <c r="L240" s="415"/>
      <c r="M240" s="415"/>
      <c r="N240" s="415"/>
      <c r="O240" s="415"/>
      <c r="P240" s="415"/>
      <c r="Q240" s="415"/>
      <c r="R240" s="415"/>
      <c r="S240" s="415"/>
      <c r="T240" s="416"/>
      <c r="U240" s="257"/>
    </row>
    <row r="241" spans="2:22" s="3" customFormat="1" ht="43.15" customHeight="1" x14ac:dyDescent="0.2">
      <c r="B241" s="112"/>
      <c r="C241" s="406"/>
      <c r="D241" s="407"/>
      <c r="E241" s="406"/>
      <c r="F241" s="407"/>
      <c r="G241" s="402" t="s">
        <v>493</v>
      </c>
      <c r="H241" s="425"/>
      <c r="I241" s="425"/>
      <c r="J241" s="403"/>
      <c r="K241" s="414" t="s">
        <v>1147</v>
      </c>
      <c r="L241" s="415"/>
      <c r="M241" s="415"/>
      <c r="N241" s="415"/>
      <c r="O241" s="415"/>
      <c r="P241" s="415"/>
      <c r="Q241" s="415"/>
      <c r="R241" s="415"/>
      <c r="S241" s="415"/>
      <c r="T241" s="416"/>
      <c r="U241" s="257"/>
    </row>
    <row r="242" spans="2:22" s="22" customFormat="1" x14ac:dyDescent="0.2">
      <c r="B242" s="726"/>
      <c r="C242" s="727"/>
      <c r="D242" s="727"/>
      <c r="E242" s="727"/>
      <c r="F242" s="727"/>
      <c r="G242" s="727"/>
      <c r="H242" s="727"/>
      <c r="I242" s="727"/>
      <c r="J242" s="727"/>
      <c r="K242" s="727"/>
      <c r="L242" s="727"/>
      <c r="M242" s="727"/>
      <c r="N242" s="727"/>
      <c r="O242" s="727"/>
      <c r="P242" s="727"/>
      <c r="Q242" s="727"/>
      <c r="R242" s="727"/>
      <c r="S242" s="727"/>
      <c r="T242" s="728"/>
    </row>
    <row r="243" spans="2:22" s="22" customFormat="1" ht="30.4" customHeight="1" x14ac:dyDescent="0.2">
      <c r="B243" s="628" t="s">
        <v>86</v>
      </c>
      <c r="C243" s="721" t="s">
        <v>405</v>
      </c>
      <c r="D243" s="722"/>
      <c r="E243" s="722"/>
      <c r="F243" s="722"/>
      <c r="G243" s="722"/>
      <c r="H243" s="722"/>
      <c r="I243" s="722"/>
      <c r="J243" s="722"/>
      <c r="K243" s="722"/>
      <c r="L243" s="722"/>
      <c r="M243" s="722"/>
      <c r="N243" s="722"/>
      <c r="O243" s="722"/>
      <c r="P243" s="722"/>
      <c r="Q243" s="722"/>
      <c r="R243" s="722"/>
      <c r="S243" s="722"/>
      <c r="T243" s="723"/>
    </row>
    <row r="244" spans="2:22" s="3" customFormat="1" ht="14.1" customHeight="1" x14ac:dyDescent="0.2">
      <c r="B244" s="629"/>
      <c r="C244" s="417" t="s">
        <v>114</v>
      </c>
      <c r="D244" s="418"/>
      <c r="E244" s="418"/>
      <c r="F244" s="418"/>
      <c r="G244" s="418"/>
      <c r="H244" s="418"/>
      <c r="I244" s="418"/>
      <c r="J244" s="418"/>
      <c r="K244" s="418"/>
      <c r="L244" s="419"/>
      <c r="M244" s="508"/>
      <c r="N244" s="509"/>
      <c r="O244" s="509"/>
      <c r="P244" s="509"/>
      <c r="Q244" s="509"/>
      <c r="R244" s="509"/>
      <c r="S244" s="509"/>
      <c r="T244" s="510"/>
    </row>
    <row r="245" spans="2:22" s="3" customFormat="1" ht="15" customHeight="1" x14ac:dyDescent="0.2">
      <c r="B245" s="629"/>
      <c r="C245" s="401" t="s">
        <v>72</v>
      </c>
      <c r="D245" s="401"/>
      <c r="E245" s="401"/>
      <c r="F245" s="401" t="s">
        <v>348</v>
      </c>
      <c r="G245" s="401"/>
      <c r="H245" s="401" t="s">
        <v>62</v>
      </c>
      <c r="I245" s="401"/>
      <c r="J245" s="401" t="s">
        <v>73</v>
      </c>
      <c r="K245" s="401"/>
      <c r="L245" s="401"/>
      <c r="M245" s="511"/>
      <c r="N245" s="512"/>
      <c r="O245" s="512"/>
      <c r="P245" s="512"/>
      <c r="Q245" s="512"/>
      <c r="R245" s="512"/>
      <c r="S245" s="512"/>
      <c r="T245" s="513"/>
    </row>
    <row r="246" spans="2:22" s="3" customFormat="1" ht="21.75" customHeight="1" x14ac:dyDescent="0.2">
      <c r="B246" s="629"/>
      <c r="C246" s="541" t="s">
        <v>74</v>
      </c>
      <c r="D246" s="542"/>
      <c r="E246" s="543"/>
      <c r="F246" s="517">
        <v>1</v>
      </c>
      <c r="G246" s="518"/>
      <c r="H246" s="517">
        <v>1</v>
      </c>
      <c r="I246" s="518"/>
      <c r="J246" s="517">
        <f>F246-H246</f>
        <v>0</v>
      </c>
      <c r="K246" s="720"/>
      <c r="L246" s="518"/>
      <c r="M246" s="511"/>
      <c r="N246" s="512"/>
      <c r="O246" s="512"/>
      <c r="P246" s="512"/>
      <c r="Q246" s="512"/>
      <c r="R246" s="512"/>
      <c r="S246" s="512"/>
      <c r="T246" s="513"/>
      <c r="V246" s="73"/>
    </row>
    <row r="247" spans="2:22" s="3" customFormat="1" ht="22.5" customHeight="1" x14ac:dyDescent="0.2">
      <c r="B247" s="629"/>
      <c r="C247" s="61"/>
      <c r="D247" s="61"/>
      <c r="E247" s="61"/>
      <c r="F247" s="60"/>
      <c r="G247" s="60"/>
      <c r="H247" s="60"/>
      <c r="I247" s="60"/>
      <c r="J247" s="60"/>
      <c r="K247" s="60"/>
      <c r="L247" s="60"/>
      <c r="M247" s="511"/>
      <c r="N247" s="512"/>
      <c r="O247" s="512"/>
      <c r="P247" s="512"/>
      <c r="Q247" s="512"/>
      <c r="R247" s="512"/>
      <c r="S247" s="512"/>
      <c r="T247" s="513"/>
    </row>
    <row r="248" spans="2:22" s="3" customFormat="1" ht="37.9" customHeight="1" x14ac:dyDescent="0.2">
      <c r="B248" s="629"/>
      <c r="C248" s="409" t="s">
        <v>75</v>
      </c>
      <c r="D248" s="410"/>
      <c r="E248" s="409" t="s">
        <v>64</v>
      </c>
      <c r="F248" s="410"/>
      <c r="G248" s="63" t="s">
        <v>76</v>
      </c>
      <c r="H248" s="713" t="s">
        <v>77</v>
      </c>
      <c r="I248" s="715"/>
      <c r="J248" s="63" t="s">
        <v>78</v>
      </c>
      <c r="K248" s="713" t="s">
        <v>79</v>
      </c>
      <c r="L248" s="715"/>
      <c r="M248" s="511"/>
      <c r="N248" s="512"/>
      <c r="O248" s="512"/>
      <c r="P248" s="512"/>
      <c r="Q248" s="512"/>
      <c r="R248" s="512"/>
      <c r="S248" s="512"/>
      <c r="T248" s="513"/>
    </row>
    <row r="249" spans="2:22" s="3" customFormat="1" ht="22.5" customHeight="1" x14ac:dyDescent="0.2">
      <c r="B249" s="629"/>
      <c r="C249" s="496">
        <v>42689</v>
      </c>
      <c r="D249" s="497"/>
      <c r="E249" s="496">
        <v>42840</v>
      </c>
      <c r="F249" s="497"/>
      <c r="G249" s="17">
        <f>+K149</f>
        <v>151</v>
      </c>
      <c r="H249" s="750">
        <f>100/G249</f>
        <v>0.66225165562913912</v>
      </c>
      <c r="I249" s="751"/>
      <c r="J249" s="17">
        <v>20</v>
      </c>
      <c r="K249" s="736">
        <v>100</v>
      </c>
      <c r="L249" s="737"/>
      <c r="M249" s="511"/>
      <c r="N249" s="512"/>
      <c r="O249" s="512"/>
      <c r="P249" s="512"/>
      <c r="Q249" s="512"/>
      <c r="R249" s="512"/>
      <c r="S249" s="512"/>
      <c r="T249" s="513"/>
    </row>
    <row r="250" spans="2:22" s="3" customFormat="1" ht="15.75" customHeight="1" x14ac:dyDescent="0.2">
      <c r="B250" s="629"/>
      <c r="C250" s="61"/>
      <c r="D250" s="62"/>
      <c r="E250" s="59"/>
      <c r="F250" s="17"/>
      <c r="G250" s="20"/>
      <c r="H250" s="20"/>
      <c r="I250" s="17"/>
      <c r="J250" s="19"/>
      <c r="K250" s="19"/>
      <c r="L250" s="60"/>
      <c r="M250" s="511"/>
      <c r="N250" s="512"/>
      <c r="O250" s="512"/>
      <c r="P250" s="512"/>
      <c r="Q250" s="512"/>
      <c r="R250" s="512"/>
      <c r="S250" s="512"/>
      <c r="T250" s="513"/>
    </row>
    <row r="251" spans="2:22" s="3" customFormat="1" ht="29.25" customHeight="1" x14ac:dyDescent="0.2">
      <c r="B251" s="629"/>
      <c r="C251" s="417" t="s">
        <v>80</v>
      </c>
      <c r="D251" s="418"/>
      <c r="E251" s="418"/>
      <c r="F251" s="418"/>
      <c r="G251" s="418"/>
      <c r="H251" s="418"/>
      <c r="I251" s="418"/>
      <c r="J251" s="418"/>
      <c r="K251" s="418"/>
      <c r="L251" s="419"/>
      <c r="M251" s="511"/>
      <c r="N251" s="512"/>
      <c r="O251" s="512"/>
      <c r="P251" s="512"/>
      <c r="Q251" s="512"/>
      <c r="R251" s="512"/>
      <c r="S251" s="512"/>
      <c r="T251" s="513"/>
      <c r="V251" s="23"/>
    </row>
    <row r="252" spans="2:22" s="3" customFormat="1" ht="40.5" customHeight="1" x14ac:dyDescent="0.2">
      <c r="B252" s="629"/>
      <c r="C252" s="748" t="s">
        <v>87</v>
      </c>
      <c r="D252" s="748"/>
      <c r="E252" s="748"/>
      <c r="F252" s="71">
        <v>25</v>
      </c>
      <c r="G252" s="521" t="s">
        <v>88</v>
      </c>
      <c r="H252" s="521"/>
      <c r="I252" s="21">
        <v>15</v>
      </c>
      <c r="J252" s="521" t="s">
        <v>89</v>
      </c>
      <c r="K252" s="521"/>
      <c r="L252" s="59">
        <v>10</v>
      </c>
      <c r="M252" s="514"/>
      <c r="N252" s="515"/>
      <c r="O252" s="515"/>
      <c r="P252" s="515"/>
      <c r="Q252" s="515"/>
      <c r="R252" s="515"/>
      <c r="S252" s="515"/>
      <c r="T252" s="516"/>
    </row>
    <row r="253" spans="2:22" s="3" customFormat="1" ht="27" customHeight="1" x14ac:dyDescent="0.2">
      <c r="B253" s="629"/>
      <c r="C253" s="739" t="s">
        <v>90</v>
      </c>
      <c r="D253" s="740"/>
      <c r="E253" s="740"/>
      <c r="F253" s="740"/>
      <c r="G253" s="740"/>
      <c r="H253" s="740"/>
      <c r="I253" s="740"/>
      <c r="J253" s="740"/>
      <c r="K253" s="740"/>
      <c r="L253" s="740"/>
      <c r="M253" s="740"/>
      <c r="N253" s="740"/>
      <c r="O253" s="740"/>
      <c r="P253" s="740"/>
      <c r="Q253" s="740"/>
      <c r="R253" s="740"/>
      <c r="S253" s="740"/>
      <c r="T253" s="741"/>
    </row>
    <row r="254" spans="2:22" s="3" customFormat="1" ht="22.5" customHeight="1" x14ac:dyDescent="0.2">
      <c r="B254" s="629"/>
      <c r="C254" s="519" t="s">
        <v>81</v>
      </c>
      <c r="D254" s="749"/>
      <c r="E254" s="749"/>
      <c r="F254" s="520"/>
      <c r="G254" s="731" t="s">
        <v>91</v>
      </c>
      <c r="H254" s="731"/>
      <c r="I254" s="731"/>
      <c r="J254" s="401" t="s">
        <v>92</v>
      </c>
      <c r="K254" s="401"/>
      <c r="L254" s="401"/>
      <c r="M254" s="508" t="s">
        <v>82</v>
      </c>
      <c r="N254" s="509"/>
      <c r="O254" s="509"/>
      <c r="P254" s="509"/>
      <c r="Q254" s="509"/>
      <c r="R254" s="509"/>
      <c r="S254" s="509"/>
      <c r="T254" s="510"/>
    </row>
    <row r="255" spans="2:22" s="3" customFormat="1" ht="32.25" customHeight="1" x14ac:dyDescent="0.2">
      <c r="B255" s="629"/>
      <c r="C255" s="731" t="s">
        <v>83</v>
      </c>
      <c r="D255" s="731"/>
      <c r="E255" s="519" t="s">
        <v>349</v>
      </c>
      <c r="F255" s="520"/>
      <c r="G255" s="731"/>
      <c r="H255" s="731"/>
      <c r="I255" s="731"/>
      <c r="J255" s="401"/>
      <c r="K255" s="401"/>
      <c r="L255" s="401"/>
      <c r="M255" s="514"/>
      <c r="N255" s="515"/>
      <c r="O255" s="515"/>
      <c r="P255" s="515"/>
      <c r="Q255" s="515"/>
      <c r="R255" s="515"/>
      <c r="S255" s="515"/>
      <c r="T255" s="516"/>
    </row>
    <row r="256" spans="2:22" s="3" customFormat="1" ht="31.5" customHeight="1" x14ac:dyDescent="0.2">
      <c r="B256" s="629"/>
      <c r="C256" s="742" t="s">
        <v>406</v>
      </c>
      <c r="D256" s="742"/>
      <c r="E256" s="742" t="s">
        <v>407</v>
      </c>
      <c r="F256" s="742"/>
      <c r="G256" s="546" t="s">
        <v>408</v>
      </c>
      <c r="H256" s="546"/>
      <c r="I256" s="546"/>
      <c r="J256" s="732">
        <v>1</v>
      </c>
      <c r="K256" s="732"/>
      <c r="L256" s="732"/>
      <c r="M256" s="724" t="s">
        <v>410</v>
      </c>
      <c r="N256" s="724"/>
      <c r="O256" s="724"/>
      <c r="P256" s="724"/>
      <c r="Q256" s="724"/>
      <c r="R256" s="724"/>
      <c r="S256" s="724"/>
      <c r="T256" s="724"/>
    </row>
    <row r="257" spans="2:21" s="3" customFormat="1" ht="15" customHeight="1" x14ac:dyDescent="0.2">
      <c r="B257" s="409"/>
      <c r="C257" s="581"/>
      <c r="D257" s="581"/>
      <c r="E257" s="581"/>
      <c r="F257" s="581"/>
      <c r="G257" s="581"/>
      <c r="H257" s="581"/>
      <c r="I257" s="581"/>
      <c r="J257" s="581"/>
      <c r="K257" s="581"/>
      <c r="L257" s="581"/>
      <c r="M257" s="581"/>
      <c r="N257" s="581"/>
      <c r="O257" s="581"/>
      <c r="P257" s="581"/>
      <c r="Q257" s="581"/>
      <c r="R257" s="581"/>
      <c r="S257" s="581"/>
      <c r="T257" s="410"/>
    </row>
    <row r="258" spans="2:21" s="3" customFormat="1" ht="27.4" customHeight="1" x14ac:dyDescent="0.2">
      <c r="B258" s="721" t="s">
        <v>69</v>
      </c>
      <c r="C258" s="722"/>
      <c r="D258" s="722"/>
      <c r="E258" s="722"/>
      <c r="F258" s="722"/>
      <c r="G258" s="722"/>
      <c r="H258" s="722"/>
      <c r="I258" s="722"/>
      <c r="J258" s="722"/>
      <c r="K258" s="722"/>
      <c r="L258" s="722"/>
      <c r="M258" s="722"/>
      <c r="N258" s="722"/>
      <c r="O258" s="722"/>
      <c r="P258" s="722"/>
      <c r="Q258" s="722"/>
      <c r="R258" s="722"/>
      <c r="S258" s="722"/>
      <c r="T258" s="723"/>
    </row>
    <row r="259" spans="2:21" s="3" customFormat="1" ht="22.5" customHeight="1" x14ac:dyDescent="0.2">
      <c r="B259" s="417" t="s">
        <v>114</v>
      </c>
      <c r="C259" s="418"/>
      <c r="D259" s="418"/>
      <c r="E259" s="418"/>
      <c r="F259" s="418"/>
      <c r="G259" s="418"/>
      <c r="H259" s="418"/>
      <c r="I259" s="418"/>
      <c r="J259" s="418"/>
      <c r="K259" s="419"/>
      <c r="L259" s="409"/>
      <c r="M259" s="581"/>
      <c r="N259" s="581"/>
      <c r="O259" s="581"/>
      <c r="P259" s="581"/>
      <c r="Q259" s="581"/>
      <c r="R259" s="581"/>
      <c r="S259" s="581"/>
      <c r="T259" s="410"/>
    </row>
    <row r="260" spans="2:21" s="3" customFormat="1" ht="22.5" customHeight="1" x14ac:dyDescent="0.2">
      <c r="B260" s="401" t="s">
        <v>72</v>
      </c>
      <c r="C260" s="401"/>
      <c r="D260" s="401"/>
      <c r="E260" s="409" t="s">
        <v>348</v>
      </c>
      <c r="F260" s="410"/>
      <c r="G260" s="401" t="s">
        <v>62</v>
      </c>
      <c r="H260" s="401"/>
      <c r="I260" s="401" t="s">
        <v>85</v>
      </c>
      <c r="J260" s="401"/>
      <c r="K260" s="401"/>
      <c r="L260" s="487"/>
      <c r="M260" s="488"/>
      <c r="N260" s="488"/>
      <c r="O260" s="488"/>
      <c r="P260" s="488"/>
      <c r="Q260" s="488"/>
      <c r="R260" s="488"/>
      <c r="S260" s="488"/>
      <c r="T260" s="489"/>
    </row>
    <row r="261" spans="2:21" s="3" customFormat="1" ht="22.5" customHeight="1" x14ac:dyDescent="0.2">
      <c r="B261" s="521" t="s">
        <v>74</v>
      </c>
      <c r="C261" s="521"/>
      <c r="D261" s="521"/>
      <c r="E261" s="718">
        <f>+G264/100</f>
        <v>0.79489999999999994</v>
      </c>
      <c r="F261" s="719"/>
      <c r="G261" s="445">
        <v>0.86309999999999998</v>
      </c>
      <c r="H261" s="445"/>
      <c r="I261" s="478">
        <f>+E261-G261</f>
        <v>-6.8200000000000038E-2</v>
      </c>
      <c r="J261" s="478"/>
      <c r="K261" s="478"/>
      <c r="L261" s="490"/>
      <c r="M261" s="491"/>
      <c r="N261" s="491"/>
      <c r="O261" s="491"/>
      <c r="P261" s="491"/>
      <c r="Q261" s="491"/>
      <c r="R261" s="491"/>
      <c r="S261" s="491"/>
      <c r="T261" s="492"/>
    </row>
    <row r="262" spans="2:21" s="3" customFormat="1" ht="22.5" customHeight="1" x14ac:dyDescent="0.2">
      <c r="B262" s="616"/>
      <c r="C262" s="624"/>
      <c r="D262" s="624"/>
      <c r="E262" s="624"/>
      <c r="F262" s="624"/>
      <c r="G262" s="624"/>
      <c r="H262" s="624"/>
      <c r="I262" s="624"/>
      <c r="J262" s="624"/>
      <c r="K262" s="617"/>
      <c r="L262" s="490"/>
      <c r="M262" s="491"/>
      <c r="N262" s="491"/>
      <c r="O262" s="491"/>
      <c r="P262" s="491"/>
      <c r="Q262" s="491"/>
      <c r="R262" s="491"/>
      <c r="S262" s="491"/>
      <c r="T262" s="492"/>
    </row>
    <row r="263" spans="2:21" s="3" customFormat="1" ht="34.9" customHeight="1" x14ac:dyDescent="0.2">
      <c r="B263" s="401" t="s">
        <v>75</v>
      </c>
      <c r="C263" s="401"/>
      <c r="D263" s="401" t="s">
        <v>64</v>
      </c>
      <c r="E263" s="401"/>
      <c r="F263" s="63" t="s">
        <v>76</v>
      </c>
      <c r="G263" s="713" t="s">
        <v>79</v>
      </c>
      <c r="H263" s="714"/>
      <c r="I263" s="714"/>
      <c r="J263" s="714"/>
      <c r="K263" s="715"/>
      <c r="L263" s="490"/>
      <c r="M263" s="491"/>
      <c r="N263" s="491"/>
      <c r="O263" s="491"/>
      <c r="P263" s="491"/>
      <c r="Q263" s="491"/>
      <c r="R263" s="491"/>
      <c r="S263" s="491"/>
      <c r="T263" s="492"/>
    </row>
    <row r="264" spans="2:21" s="3" customFormat="1" ht="30" customHeight="1" x14ac:dyDescent="0.2">
      <c r="B264" s="619">
        <f>I150</f>
        <v>42684</v>
      </c>
      <c r="C264" s="546"/>
      <c r="D264" s="619">
        <f>J150</f>
        <v>44923</v>
      </c>
      <c r="E264" s="546"/>
      <c r="F264" s="17">
        <f>K150</f>
        <v>2239</v>
      </c>
      <c r="G264" s="420">
        <v>79.489999999999995</v>
      </c>
      <c r="H264" s="421"/>
      <c r="I264" s="421"/>
      <c r="J264" s="421"/>
      <c r="K264" s="422"/>
      <c r="L264" s="490"/>
      <c r="M264" s="491"/>
      <c r="N264" s="491"/>
      <c r="O264" s="491"/>
      <c r="P264" s="491"/>
      <c r="Q264" s="491"/>
      <c r="R264" s="491"/>
      <c r="S264" s="491"/>
      <c r="T264" s="492"/>
    </row>
    <row r="265" spans="2:21" s="3" customFormat="1" ht="25.5" customHeight="1" x14ac:dyDescent="0.2">
      <c r="B265" s="616"/>
      <c r="C265" s="624"/>
      <c r="D265" s="624"/>
      <c r="E265" s="624"/>
      <c r="F265" s="624"/>
      <c r="G265" s="624"/>
      <c r="H265" s="624"/>
      <c r="I265" s="624"/>
      <c r="J265" s="624"/>
      <c r="K265" s="617"/>
      <c r="L265" s="490"/>
      <c r="M265" s="491"/>
      <c r="N265" s="491"/>
      <c r="O265" s="491"/>
      <c r="P265" s="491"/>
      <c r="Q265" s="491"/>
      <c r="R265" s="491"/>
      <c r="S265" s="491"/>
      <c r="T265" s="492"/>
    </row>
    <row r="266" spans="2:21" s="3" customFormat="1" ht="24" customHeight="1" x14ac:dyDescent="0.2">
      <c r="B266" s="417" t="s">
        <v>80</v>
      </c>
      <c r="C266" s="418"/>
      <c r="D266" s="418"/>
      <c r="E266" s="418"/>
      <c r="F266" s="418"/>
      <c r="G266" s="418"/>
      <c r="H266" s="418"/>
      <c r="I266" s="418"/>
      <c r="J266" s="418"/>
      <c r="K266" s="419"/>
      <c r="L266" s="493"/>
      <c r="M266" s="494"/>
      <c r="N266" s="494"/>
      <c r="O266" s="494"/>
      <c r="P266" s="494"/>
      <c r="Q266" s="494"/>
      <c r="R266" s="494"/>
      <c r="S266" s="494"/>
      <c r="T266" s="495"/>
    </row>
    <row r="267" spans="2:21" s="3" customFormat="1" ht="37.5" customHeight="1" x14ac:dyDescent="0.2">
      <c r="B267" s="710" t="s">
        <v>93</v>
      </c>
      <c r="C267" s="711"/>
      <c r="D267" s="711"/>
      <c r="E267" s="711"/>
      <c r="F267" s="712"/>
      <c r="G267" s="725" t="s">
        <v>94</v>
      </c>
      <c r="H267" s="725"/>
      <c r="I267" s="755" t="s">
        <v>95</v>
      </c>
      <c r="J267" s="755"/>
      <c r="K267" s="64" t="s">
        <v>286</v>
      </c>
      <c r="L267" s="710" t="s">
        <v>96</v>
      </c>
      <c r="M267" s="711"/>
      <c r="N267" s="711"/>
      <c r="O267" s="711"/>
      <c r="P267" s="711"/>
      <c r="Q267" s="711"/>
      <c r="R267" s="711"/>
      <c r="S267" s="711"/>
      <c r="T267" s="712"/>
    </row>
    <row r="268" spans="2:21" s="3" customFormat="1" ht="33" customHeight="1" x14ac:dyDescent="0.25">
      <c r="B268" s="752" t="s">
        <v>97</v>
      </c>
      <c r="C268" s="753"/>
      <c r="D268" s="753"/>
      <c r="E268" s="753"/>
      <c r="F268" s="754"/>
      <c r="G268" s="401" t="s">
        <v>98</v>
      </c>
      <c r="H268" s="401"/>
      <c r="I268" s="738" t="s">
        <v>98</v>
      </c>
      <c r="J268" s="738"/>
      <c r="K268" s="24"/>
      <c r="L268" s="733"/>
      <c r="M268" s="734"/>
      <c r="N268" s="734"/>
      <c r="O268" s="734"/>
      <c r="P268" s="734"/>
      <c r="Q268" s="734"/>
      <c r="R268" s="734"/>
      <c r="S268" s="734"/>
      <c r="T268" s="735"/>
    </row>
    <row r="269" spans="2:21" s="3" customFormat="1" ht="28.15" customHeight="1" x14ac:dyDescent="0.2">
      <c r="B269" s="620" t="s">
        <v>81</v>
      </c>
      <c r="C269" s="620"/>
      <c r="D269" s="620"/>
      <c r="E269" s="620"/>
      <c r="F269" s="620" t="s">
        <v>44</v>
      </c>
      <c r="G269" s="620"/>
      <c r="H269" s="620"/>
      <c r="I269" s="620"/>
      <c r="J269" s="463" t="s">
        <v>82</v>
      </c>
      <c r="K269" s="464"/>
      <c r="L269" s="464"/>
      <c r="M269" s="464"/>
      <c r="N269" s="464"/>
      <c r="O269" s="464"/>
      <c r="P269" s="464"/>
      <c r="Q269" s="464"/>
      <c r="R269" s="464"/>
      <c r="S269" s="464"/>
      <c r="T269" s="465"/>
    </row>
    <row r="270" spans="2:21" s="3" customFormat="1" ht="28.15" customHeight="1" x14ac:dyDescent="0.2">
      <c r="B270" s="620" t="s">
        <v>83</v>
      </c>
      <c r="C270" s="620"/>
      <c r="D270" s="620" t="s">
        <v>349</v>
      </c>
      <c r="E270" s="620"/>
      <c r="F270" s="620"/>
      <c r="G270" s="620"/>
      <c r="H270" s="620"/>
      <c r="I270" s="620"/>
      <c r="J270" s="466"/>
      <c r="K270" s="467"/>
      <c r="L270" s="467"/>
      <c r="M270" s="467"/>
      <c r="N270" s="467"/>
      <c r="O270" s="467"/>
      <c r="P270" s="467"/>
      <c r="Q270" s="467"/>
      <c r="R270" s="467"/>
      <c r="S270" s="467"/>
      <c r="T270" s="468"/>
    </row>
    <row r="271" spans="2:21" s="3" customFormat="1" ht="156.6" customHeight="1" x14ac:dyDescent="0.2">
      <c r="B271" s="402" t="s">
        <v>1216</v>
      </c>
      <c r="C271" s="403"/>
      <c r="D271" s="402" t="s">
        <v>1217</v>
      </c>
      <c r="E271" s="403"/>
      <c r="F271" s="404" t="s">
        <v>1113</v>
      </c>
      <c r="G271" s="408"/>
      <c r="H271" s="408"/>
      <c r="I271" s="405"/>
      <c r="J271" s="414" t="s">
        <v>1218</v>
      </c>
      <c r="K271" s="415"/>
      <c r="L271" s="415"/>
      <c r="M271" s="415"/>
      <c r="N271" s="415"/>
      <c r="O271" s="415"/>
      <c r="P271" s="415"/>
      <c r="Q271" s="415"/>
      <c r="R271" s="415"/>
      <c r="S271" s="415"/>
      <c r="T271" s="416"/>
    </row>
    <row r="272" spans="2:21" s="3" customFormat="1" ht="196.9" customHeight="1" x14ac:dyDescent="0.2">
      <c r="B272" s="402" t="s">
        <v>525</v>
      </c>
      <c r="C272" s="403"/>
      <c r="D272" s="402" t="s">
        <v>526</v>
      </c>
      <c r="E272" s="403"/>
      <c r="F272" s="404" t="s">
        <v>758</v>
      </c>
      <c r="G272" s="408"/>
      <c r="H272" s="408"/>
      <c r="I272" s="405"/>
      <c r="J272" s="414" t="s">
        <v>1219</v>
      </c>
      <c r="K272" s="415"/>
      <c r="L272" s="415"/>
      <c r="M272" s="415"/>
      <c r="N272" s="415"/>
      <c r="O272" s="415"/>
      <c r="P272" s="415"/>
      <c r="Q272" s="415"/>
      <c r="R272" s="415"/>
      <c r="S272" s="415"/>
      <c r="T272" s="416"/>
      <c r="U272" s="257"/>
    </row>
    <row r="273" spans="2:39" s="3" customFormat="1" ht="115.9" customHeight="1" x14ac:dyDescent="0.2">
      <c r="B273" s="402" t="s">
        <v>831</v>
      </c>
      <c r="C273" s="403"/>
      <c r="D273" s="402" t="s">
        <v>832</v>
      </c>
      <c r="E273" s="403"/>
      <c r="F273" s="404" t="s">
        <v>833</v>
      </c>
      <c r="G273" s="408"/>
      <c r="H273" s="408"/>
      <c r="I273" s="405"/>
      <c r="J273" s="414" t="s">
        <v>1220</v>
      </c>
      <c r="K273" s="415"/>
      <c r="L273" s="415"/>
      <c r="M273" s="415"/>
      <c r="N273" s="415"/>
      <c r="O273" s="415"/>
      <c r="P273" s="415"/>
      <c r="Q273" s="415"/>
      <c r="R273" s="415"/>
      <c r="S273" s="415"/>
      <c r="T273" s="416"/>
      <c r="U273" s="257"/>
    </row>
    <row r="274" spans="2:39" s="3" customFormat="1" ht="39" customHeight="1" x14ac:dyDescent="0.2">
      <c r="B274" s="402" t="s">
        <v>497</v>
      </c>
      <c r="C274" s="403"/>
      <c r="D274" s="402" t="s">
        <v>498</v>
      </c>
      <c r="E274" s="403"/>
      <c r="F274" s="402" t="s">
        <v>549</v>
      </c>
      <c r="G274" s="425"/>
      <c r="H274" s="425"/>
      <c r="I274" s="403"/>
      <c r="J274" s="414" t="s">
        <v>524</v>
      </c>
      <c r="K274" s="415"/>
      <c r="L274" s="415"/>
      <c r="M274" s="415"/>
      <c r="N274" s="415"/>
      <c r="O274" s="415"/>
      <c r="P274" s="415"/>
      <c r="Q274" s="415"/>
      <c r="R274" s="415"/>
      <c r="S274" s="415"/>
      <c r="T274" s="416"/>
      <c r="U274" s="257"/>
    </row>
    <row r="275" spans="2:39" s="3" customFormat="1" ht="84" customHeight="1" x14ac:dyDescent="0.2">
      <c r="B275" s="402" t="s">
        <v>553</v>
      </c>
      <c r="C275" s="403"/>
      <c r="D275" s="402"/>
      <c r="E275" s="403"/>
      <c r="F275" s="402" t="s">
        <v>499</v>
      </c>
      <c r="G275" s="425"/>
      <c r="H275" s="425"/>
      <c r="I275" s="403"/>
      <c r="J275" s="414" t="s">
        <v>1043</v>
      </c>
      <c r="K275" s="415"/>
      <c r="L275" s="415"/>
      <c r="M275" s="415"/>
      <c r="N275" s="415"/>
      <c r="O275" s="415"/>
      <c r="P275" s="415"/>
      <c r="Q275" s="415"/>
      <c r="R275" s="415"/>
      <c r="S275" s="415"/>
      <c r="T275" s="416"/>
      <c r="U275" s="257"/>
    </row>
    <row r="276" spans="2:39" s="3" customFormat="1" ht="15" customHeight="1" x14ac:dyDescent="0.2">
      <c r="B276" s="409"/>
      <c r="C276" s="581"/>
      <c r="D276" s="581"/>
      <c r="E276" s="581"/>
      <c r="F276" s="581"/>
      <c r="G276" s="581"/>
      <c r="H276" s="581"/>
      <c r="I276" s="581"/>
      <c r="J276" s="581"/>
      <c r="K276" s="581"/>
      <c r="L276" s="581"/>
      <c r="M276" s="581"/>
      <c r="N276" s="581"/>
      <c r="O276" s="581"/>
      <c r="P276" s="581"/>
      <c r="Q276" s="581"/>
      <c r="R276" s="581"/>
      <c r="S276" s="581"/>
      <c r="T276" s="410"/>
    </row>
    <row r="277" spans="2:39" s="3" customFormat="1" ht="22.5" customHeight="1" x14ac:dyDescent="0.2">
      <c r="B277" s="630" t="s">
        <v>99</v>
      </c>
      <c r="C277" s="631"/>
      <c r="D277" s="631"/>
      <c r="E277" s="631"/>
      <c r="F277" s="631"/>
      <c r="G277" s="631"/>
      <c r="H277" s="631"/>
      <c r="I277" s="631"/>
      <c r="J277" s="631"/>
      <c r="K277" s="631"/>
      <c r="L277" s="631"/>
      <c r="M277" s="631"/>
      <c r="N277" s="631"/>
      <c r="O277" s="631"/>
      <c r="P277" s="631"/>
      <c r="Q277" s="631"/>
      <c r="R277" s="631"/>
      <c r="S277" s="631"/>
      <c r="T277" s="632"/>
    </row>
    <row r="278" spans="2:39" s="3" customFormat="1" ht="30.4" customHeight="1" x14ac:dyDescent="0.2">
      <c r="B278" s="628" t="s">
        <v>84</v>
      </c>
      <c r="C278" s="626" t="s">
        <v>496</v>
      </c>
      <c r="D278" s="743"/>
      <c r="E278" s="743"/>
      <c r="F278" s="743"/>
      <c r="G278" s="743"/>
      <c r="H278" s="743"/>
      <c r="I278" s="743"/>
      <c r="J278" s="743"/>
      <c r="K278" s="743"/>
      <c r="L278" s="743"/>
      <c r="M278" s="743"/>
      <c r="N278" s="743"/>
      <c r="O278" s="743"/>
      <c r="P278" s="743"/>
      <c r="Q278" s="743"/>
      <c r="R278" s="743"/>
      <c r="S278" s="743"/>
      <c r="T278" s="744"/>
    </row>
    <row r="279" spans="2:39" s="3" customFormat="1" ht="22.5" customHeight="1" x14ac:dyDescent="0.2">
      <c r="B279" s="629"/>
      <c r="C279" s="417" t="s">
        <v>114</v>
      </c>
      <c r="D279" s="418"/>
      <c r="E279" s="418"/>
      <c r="F279" s="418"/>
      <c r="G279" s="418"/>
      <c r="H279" s="418"/>
      <c r="I279" s="418"/>
      <c r="J279" s="418"/>
      <c r="K279" s="418"/>
      <c r="L279" s="419"/>
      <c r="M279" s="417"/>
      <c r="N279" s="418"/>
      <c r="O279" s="418"/>
      <c r="P279" s="418"/>
      <c r="Q279" s="418"/>
      <c r="R279" s="418"/>
      <c r="S279" s="418"/>
      <c r="T279" s="419"/>
    </row>
    <row r="280" spans="2:39" s="3" customFormat="1" ht="22.5" customHeight="1" x14ac:dyDescent="0.2">
      <c r="B280" s="629"/>
      <c r="C280" s="401" t="s">
        <v>72</v>
      </c>
      <c r="D280" s="401"/>
      <c r="E280" s="401"/>
      <c r="F280" s="401" t="s">
        <v>348</v>
      </c>
      <c r="G280" s="401"/>
      <c r="H280" s="401" t="s">
        <v>62</v>
      </c>
      <c r="I280" s="401"/>
      <c r="J280" s="401" t="s">
        <v>85</v>
      </c>
      <c r="K280" s="401"/>
      <c r="L280" s="401"/>
      <c r="M280" s="487"/>
      <c r="N280" s="488"/>
      <c r="O280" s="488"/>
      <c r="P280" s="488"/>
      <c r="Q280" s="488"/>
      <c r="R280" s="488"/>
      <c r="S280" s="488"/>
      <c r="T280" s="489"/>
    </row>
    <row r="281" spans="2:39" s="3" customFormat="1" ht="22.15" customHeight="1" x14ac:dyDescent="0.2">
      <c r="B281" s="629"/>
      <c r="C281" s="409" t="s">
        <v>72</v>
      </c>
      <c r="D281" s="581"/>
      <c r="E281" s="410"/>
      <c r="F281" s="409" t="s">
        <v>348</v>
      </c>
      <c r="G281" s="410"/>
      <c r="H281" s="409" t="s">
        <v>62</v>
      </c>
      <c r="I281" s="410"/>
      <c r="J281" s="409" t="s">
        <v>85</v>
      </c>
      <c r="K281" s="581"/>
      <c r="L281" s="410"/>
      <c r="M281" s="490"/>
      <c r="N281" s="491"/>
      <c r="O281" s="491"/>
      <c r="P281" s="491"/>
      <c r="Q281" s="491"/>
      <c r="R281" s="491"/>
      <c r="S281" s="491"/>
      <c r="T281" s="492"/>
      <c r="V281" s="46"/>
      <c r="W281" s="46"/>
      <c r="X281" s="46"/>
      <c r="Y281" s="46"/>
      <c r="Z281" s="46"/>
      <c r="AA281" s="46"/>
      <c r="AB281" s="46"/>
      <c r="AC281" s="46"/>
      <c r="AD281" s="46"/>
      <c r="AE281" s="46"/>
      <c r="AF281" s="46"/>
      <c r="AG281" s="46"/>
      <c r="AH281" s="46"/>
      <c r="AI281" s="46"/>
      <c r="AJ281" s="46"/>
      <c r="AK281" s="46"/>
      <c r="AL281" s="46"/>
      <c r="AM281" s="46"/>
    </row>
    <row r="282" spans="2:39" s="3" customFormat="1" ht="14.25" x14ac:dyDescent="0.2">
      <c r="B282" s="629"/>
      <c r="C282" s="521" t="s">
        <v>74</v>
      </c>
      <c r="D282" s="521"/>
      <c r="E282" s="521"/>
      <c r="F282" s="716">
        <f>+H285</f>
        <v>1</v>
      </c>
      <c r="G282" s="716"/>
      <c r="H282" s="716">
        <v>1</v>
      </c>
      <c r="I282" s="716"/>
      <c r="J282" s="716">
        <f>+F282</f>
        <v>1</v>
      </c>
      <c r="K282" s="716"/>
      <c r="L282" s="716"/>
      <c r="M282" s="490"/>
      <c r="N282" s="491"/>
      <c r="O282" s="491"/>
      <c r="P282" s="491"/>
      <c r="Q282" s="491"/>
      <c r="R282" s="491"/>
      <c r="S282" s="491"/>
      <c r="T282" s="492"/>
      <c r="V282" s="46"/>
      <c r="W282" s="46"/>
      <c r="X282" s="46"/>
      <c r="Y282" s="46"/>
      <c r="Z282" s="46"/>
      <c r="AA282" s="46"/>
      <c r="AB282" s="46"/>
      <c r="AC282" s="46"/>
      <c r="AD282" s="46"/>
      <c r="AE282" s="46"/>
      <c r="AF282" s="46"/>
      <c r="AG282" s="46"/>
      <c r="AH282" s="46"/>
      <c r="AI282" s="46"/>
      <c r="AJ282" s="46"/>
      <c r="AK282" s="46"/>
      <c r="AL282" s="46"/>
      <c r="AM282" s="46"/>
    </row>
    <row r="283" spans="2:39" s="3" customFormat="1" ht="14.25" customHeight="1" x14ac:dyDescent="0.2">
      <c r="B283" s="629"/>
      <c r="C283" s="91"/>
      <c r="D283" s="91"/>
      <c r="E283" s="91"/>
      <c r="F283" s="90"/>
      <c r="G283" s="90"/>
      <c r="H283" s="90"/>
      <c r="I283" s="90"/>
      <c r="J283" s="90"/>
      <c r="K283" s="90"/>
      <c r="L283" s="90"/>
      <c r="M283" s="490"/>
      <c r="N283" s="491"/>
      <c r="O283" s="491"/>
      <c r="P283" s="491"/>
      <c r="Q283" s="491"/>
      <c r="R283" s="491"/>
      <c r="S283" s="491"/>
      <c r="T283" s="492"/>
    </row>
    <row r="284" spans="2:39" ht="30" x14ac:dyDescent="0.2">
      <c r="B284" s="629"/>
      <c r="C284" s="401" t="s">
        <v>75</v>
      </c>
      <c r="D284" s="401"/>
      <c r="E284" s="409" t="s">
        <v>64</v>
      </c>
      <c r="F284" s="410"/>
      <c r="G284" s="89" t="s">
        <v>76</v>
      </c>
      <c r="H284" s="713" t="s">
        <v>79</v>
      </c>
      <c r="I284" s="714"/>
      <c r="J284" s="714"/>
      <c r="K284" s="714"/>
      <c r="L284" s="715"/>
      <c r="M284" s="490"/>
      <c r="N284" s="491"/>
      <c r="O284" s="491"/>
      <c r="P284" s="491"/>
      <c r="Q284" s="491"/>
      <c r="R284" s="491"/>
      <c r="S284" s="491"/>
      <c r="T284" s="492"/>
    </row>
    <row r="285" spans="2:39" ht="27.75" customHeight="1" x14ac:dyDescent="0.2">
      <c r="B285" s="629"/>
      <c r="C285" s="619">
        <f>I152</f>
        <v>42684</v>
      </c>
      <c r="D285" s="619"/>
      <c r="E285" s="496">
        <f>J152</f>
        <v>43895</v>
      </c>
      <c r="F285" s="497"/>
      <c r="G285" s="17">
        <f>+K152</f>
        <v>0</v>
      </c>
      <c r="H285" s="621">
        <v>1</v>
      </c>
      <c r="I285" s="622"/>
      <c r="J285" s="622"/>
      <c r="K285" s="622"/>
      <c r="L285" s="623"/>
      <c r="M285" s="490"/>
      <c r="N285" s="491"/>
      <c r="O285" s="491"/>
      <c r="P285" s="491"/>
      <c r="Q285" s="491"/>
      <c r="R285" s="491"/>
      <c r="S285" s="491"/>
      <c r="T285" s="492"/>
    </row>
    <row r="286" spans="2:39" ht="14.1" customHeight="1" x14ac:dyDescent="0.2">
      <c r="B286" s="629"/>
      <c r="C286" s="409" t="s">
        <v>80</v>
      </c>
      <c r="D286" s="581"/>
      <c r="E286" s="581"/>
      <c r="F286" s="581"/>
      <c r="G286" s="581"/>
      <c r="H286" s="581"/>
      <c r="I286" s="581"/>
      <c r="J286" s="581"/>
      <c r="K286" s="581"/>
      <c r="L286" s="410"/>
      <c r="M286" s="493"/>
      <c r="N286" s="494"/>
      <c r="O286" s="494"/>
      <c r="P286" s="494"/>
      <c r="Q286" s="494"/>
      <c r="R286" s="494"/>
      <c r="S286" s="494"/>
      <c r="T286" s="495"/>
    </row>
    <row r="287" spans="2:39" s="3" customFormat="1" ht="15" customHeight="1" x14ac:dyDescent="0.2">
      <c r="B287" s="629"/>
      <c r="C287" s="409" t="s">
        <v>93</v>
      </c>
      <c r="D287" s="581"/>
      <c r="E287" s="581"/>
      <c r="F287" s="581"/>
      <c r="G287" s="410"/>
      <c r="H287" s="401" t="s">
        <v>100</v>
      </c>
      <c r="I287" s="401"/>
      <c r="J287" s="401" t="s">
        <v>95</v>
      </c>
      <c r="K287" s="401"/>
      <c r="L287" s="88" t="s">
        <v>286</v>
      </c>
      <c r="M287" s="710" t="s">
        <v>96</v>
      </c>
      <c r="N287" s="711"/>
      <c r="O287" s="711"/>
      <c r="P287" s="711"/>
      <c r="Q287" s="711"/>
      <c r="R287" s="711"/>
      <c r="S287" s="711"/>
      <c r="T287" s="712"/>
    </row>
    <row r="288" spans="2:39" ht="15" x14ac:dyDescent="0.2">
      <c r="B288" s="629"/>
      <c r="C288" s="409" t="s">
        <v>98</v>
      </c>
      <c r="D288" s="581"/>
      <c r="E288" s="581"/>
      <c r="F288" s="581"/>
      <c r="G288" s="410"/>
      <c r="H288" s="401" t="s">
        <v>98</v>
      </c>
      <c r="I288" s="401"/>
      <c r="J288" s="708" t="s">
        <v>98</v>
      </c>
      <c r="K288" s="708"/>
      <c r="L288" s="89" t="s">
        <v>98</v>
      </c>
      <c r="M288" s="616"/>
      <c r="N288" s="624"/>
      <c r="O288" s="624"/>
      <c r="P288" s="624"/>
      <c r="Q288" s="624"/>
      <c r="R288" s="624"/>
      <c r="S288" s="624"/>
      <c r="T288" s="617"/>
    </row>
    <row r="289" spans="2:23" ht="24" customHeight="1" x14ac:dyDescent="0.2">
      <c r="B289" s="629"/>
      <c r="C289" s="401" t="s">
        <v>81</v>
      </c>
      <c r="D289" s="401"/>
      <c r="E289" s="401"/>
      <c r="F289" s="401"/>
      <c r="G289" s="401" t="s">
        <v>44</v>
      </c>
      <c r="H289" s="401"/>
      <c r="I289" s="401"/>
      <c r="J289" s="401"/>
      <c r="K289" s="636" t="s">
        <v>550</v>
      </c>
      <c r="L289" s="636"/>
      <c r="M289" s="636"/>
      <c r="N289" s="636"/>
      <c r="O289" s="636"/>
      <c r="P289" s="636"/>
      <c r="Q289" s="636"/>
      <c r="R289" s="636"/>
      <c r="S289" s="636"/>
      <c r="T289" s="637"/>
    </row>
    <row r="290" spans="2:23" ht="23.45" customHeight="1" x14ac:dyDescent="0.2">
      <c r="B290" s="629"/>
      <c r="C290" s="401" t="s">
        <v>83</v>
      </c>
      <c r="D290" s="401"/>
      <c r="E290" s="401" t="s">
        <v>349</v>
      </c>
      <c r="F290" s="401"/>
      <c r="G290" s="401"/>
      <c r="H290" s="401"/>
      <c r="I290" s="401"/>
      <c r="J290" s="401"/>
      <c r="K290" s="638"/>
      <c r="L290" s="638"/>
      <c r="M290" s="638"/>
      <c r="N290" s="638"/>
      <c r="O290" s="638"/>
      <c r="P290" s="638"/>
      <c r="Q290" s="638"/>
      <c r="R290" s="638"/>
      <c r="S290" s="638"/>
      <c r="T290" s="639"/>
    </row>
    <row r="291" spans="2:23" ht="27.75" customHeight="1" x14ac:dyDescent="0.2">
      <c r="B291" s="409"/>
      <c r="C291" s="581"/>
      <c r="D291" s="581"/>
      <c r="E291" s="581"/>
      <c r="F291" s="581"/>
      <c r="G291" s="581"/>
      <c r="H291" s="581"/>
      <c r="I291" s="581"/>
      <c r="J291" s="581"/>
      <c r="K291" s="581"/>
      <c r="L291" s="581"/>
      <c r="M291" s="581"/>
      <c r="N291" s="581"/>
      <c r="O291" s="581"/>
      <c r="P291" s="581"/>
      <c r="Q291" s="581"/>
      <c r="R291" s="581"/>
      <c r="S291" s="581"/>
      <c r="T291" s="410"/>
    </row>
    <row r="292" spans="2:23" ht="27" customHeight="1" x14ac:dyDescent="0.2">
      <c r="B292" s="628" t="s">
        <v>86</v>
      </c>
      <c r="C292" s="625" t="s">
        <v>411</v>
      </c>
      <c r="D292" s="626"/>
      <c r="E292" s="626"/>
      <c r="F292" s="626"/>
      <c r="G292" s="626"/>
      <c r="H292" s="626"/>
      <c r="I292" s="626"/>
      <c r="J292" s="626"/>
      <c r="K292" s="626"/>
      <c r="L292" s="626"/>
      <c r="M292" s="626"/>
      <c r="N292" s="626"/>
      <c r="O292" s="626"/>
      <c r="P292" s="626"/>
      <c r="Q292" s="626"/>
      <c r="R292" s="626"/>
      <c r="S292" s="626"/>
      <c r="T292" s="627"/>
    </row>
    <row r="293" spans="2:23" ht="22.15" customHeight="1" x14ac:dyDescent="0.2">
      <c r="B293" s="629"/>
      <c r="C293" s="417" t="s">
        <v>114</v>
      </c>
      <c r="D293" s="418"/>
      <c r="E293" s="418"/>
      <c r="F293" s="418"/>
      <c r="G293" s="418"/>
      <c r="H293" s="418"/>
      <c r="I293" s="418"/>
      <c r="J293" s="418"/>
      <c r="K293" s="418"/>
      <c r="L293" s="419"/>
      <c r="M293" s="417"/>
      <c r="N293" s="418"/>
      <c r="O293" s="418"/>
      <c r="P293" s="418"/>
      <c r="Q293" s="418"/>
      <c r="R293" s="418"/>
      <c r="S293" s="418"/>
      <c r="T293" s="419"/>
    </row>
    <row r="294" spans="2:23" ht="27.75" customHeight="1" x14ac:dyDescent="0.2">
      <c r="B294" s="629"/>
      <c r="C294" s="401" t="s">
        <v>72</v>
      </c>
      <c r="D294" s="401"/>
      <c r="E294" s="401"/>
      <c r="F294" s="401" t="s">
        <v>348</v>
      </c>
      <c r="G294" s="401"/>
      <c r="H294" s="401" t="s">
        <v>62</v>
      </c>
      <c r="I294" s="401"/>
      <c r="J294" s="401" t="s">
        <v>73</v>
      </c>
      <c r="K294" s="401"/>
      <c r="L294" s="401"/>
      <c r="M294" s="487"/>
      <c r="N294" s="488"/>
      <c r="O294" s="488"/>
      <c r="P294" s="488"/>
      <c r="Q294" s="488"/>
      <c r="R294" s="488"/>
      <c r="S294" s="488"/>
      <c r="T294" s="489"/>
    </row>
    <row r="295" spans="2:23" ht="21.6" customHeight="1" x14ac:dyDescent="0.2">
      <c r="B295" s="629"/>
      <c r="C295" s="521" t="s">
        <v>74</v>
      </c>
      <c r="D295" s="521"/>
      <c r="E295" s="521"/>
      <c r="F295" s="716">
        <v>1</v>
      </c>
      <c r="G295" s="716"/>
      <c r="H295" s="716">
        <v>1</v>
      </c>
      <c r="I295" s="716"/>
      <c r="J295" s="529">
        <f>F295-H295</f>
        <v>0</v>
      </c>
      <c r="K295" s="529"/>
      <c r="L295" s="529"/>
      <c r="M295" s="493"/>
      <c r="N295" s="494"/>
      <c r="O295" s="494"/>
      <c r="P295" s="494"/>
      <c r="Q295" s="494"/>
      <c r="R295" s="494"/>
      <c r="S295" s="494"/>
      <c r="T295" s="495"/>
    </row>
    <row r="296" spans="2:23" ht="24" customHeight="1" x14ac:dyDescent="0.2">
      <c r="B296" s="629"/>
      <c r="C296" s="620" t="s">
        <v>81</v>
      </c>
      <c r="D296" s="620"/>
      <c r="E296" s="620"/>
      <c r="F296" s="620"/>
      <c r="G296" s="620" t="s">
        <v>44</v>
      </c>
      <c r="H296" s="620"/>
      <c r="I296" s="620"/>
      <c r="J296" s="620"/>
      <c r="K296" s="463" t="s">
        <v>550</v>
      </c>
      <c r="L296" s="464"/>
      <c r="M296" s="464"/>
      <c r="N296" s="464"/>
      <c r="O296" s="464"/>
      <c r="P296" s="464"/>
      <c r="Q296" s="464"/>
      <c r="R296" s="464"/>
      <c r="S296" s="464"/>
      <c r="T296" s="465"/>
    </row>
    <row r="297" spans="2:23" ht="24.4" customHeight="1" x14ac:dyDescent="0.2">
      <c r="B297" s="629"/>
      <c r="C297" s="620" t="s">
        <v>83</v>
      </c>
      <c r="D297" s="620"/>
      <c r="E297" s="620" t="s">
        <v>349</v>
      </c>
      <c r="F297" s="620"/>
      <c r="G297" s="620"/>
      <c r="H297" s="620"/>
      <c r="I297" s="620"/>
      <c r="J297" s="620"/>
      <c r="K297" s="466"/>
      <c r="L297" s="467"/>
      <c r="M297" s="467"/>
      <c r="N297" s="467"/>
      <c r="O297" s="467"/>
      <c r="P297" s="467"/>
      <c r="Q297" s="467"/>
      <c r="R297" s="467"/>
      <c r="S297" s="467"/>
      <c r="T297" s="468"/>
    </row>
    <row r="298" spans="2:23" ht="27.75" customHeight="1" x14ac:dyDescent="0.2">
      <c r="B298" s="409"/>
      <c r="C298" s="581"/>
      <c r="D298" s="581"/>
      <c r="E298" s="581"/>
      <c r="F298" s="581"/>
      <c r="G298" s="581"/>
      <c r="H298" s="581"/>
      <c r="I298" s="581"/>
      <c r="J298" s="581"/>
      <c r="K298" s="581"/>
      <c r="L298" s="581"/>
      <c r="M298" s="581"/>
      <c r="N298" s="581"/>
      <c r="O298" s="581"/>
      <c r="P298" s="581"/>
      <c r="Q298" s="581"/>
      <c r="R298" s="581"/>
      <c r="S298" s="581"/>
      <c r="T298" s="410"/>
    </row>
    <row r="299" spans="2:23" ht="25.9" customHeight="1" x14ac:dyDescent="0.2">
      <c r="B299" s="426" t="s">
        <v>101</v>
      </c>
      <c r="C299" s="427"/>
      <c r="D299" s="427"/>
      <c r="E299" s="427"/>
      <c r="F299" s="427"/>
      <c r="G299" s="427"/>
      <c r="H299" s="427"/>
      <c r="I299" s="427"/>
      <c r="J299" s="427"/>
      <c r="K299" s="427"/>
      <c r="L299" s="427"/>
      <c r="M299" s="427"/>
      <c r="N299" s="427"/>
      <c r="O299" s="427"/>
      <c r="P299" s="427"/>
      <c r="Q299" s="427"/>
      <c r="R299" s="427"/>
      <c r="S299" s="427"/>
      <c r="T299" s="428"/>
    </row>
    <row r="300" spans="2:23" ht="23.45" customHeight="1" x14ac:dyDescent="0.2">
      <c r="B300" s="501" t="s">
        <v>46</v>
      </c>
      <c r="C300" s="502"/>
      <c r="D300" s="502"/>
      <c r="E300" s="502"/>
      <c r="F300" s="503"/>
      <c r="G300" s="470" t="s">
        <v>102</v>
      </c>
      <c r="H300" s="470"/>
      <c r="I300" s="470"/>
      <c r="J300" s="470"/>
      <c r="K300" s="470"/>
      <c r="L300" s="470"/>
      <c r="M300" s="470"/>
      <c r="N300" s="470"/>
      <c r="O300" s="470"/>
      <c r="P300" s="470"/>
      <c r="Q300" s="470"/>
      <c r="R300" s="470"/>
      <c r="S300" s="501" t="s">
        <v>103</v>
      </c>
      <c r="T300" s="503"/>
    </row>
    <row r="301" spans="2:23" ht="206.45" hidden="1" customHeight="1" x14ac:dyDescent="0.2">
      <c r="B301" s="401" t="s">
        <v>340</v>
      </c>
      <c r="C301" s="401"/>
      <c r="D301" s="401"/>
      <c r="E301" s="401"/>
      <c r="F301" s="401"/>
      <c r="G301" s="670"/>
      <c r="H301" s="670"/>
      <c r="I301" s="670"/>
      <c r="J301" s="670"/>
      <c r="K301" s="670"/>
      <c r="L301" s="670"/>
      <c r="M301" s="670"/>
      <c r="N301" s="670"/>
      <c r="O301" s="670"/>
      <c r="P301" s="670"/>
      <c r="Q301" s="670"/>
      <c r="R301" s="670"/>
      <c r="S301" s="616" t="s">
        <v>519</v>
      </c>
      <c r="T301" s="617"/>
      <c r="V301" s="618"/>
      <c r="W301" s="618"/>
    </row>
    <row r="302" spans="2:23" ht="155.44999999999999" customHeight="1" x14ac:dyDescent="0.2">
      <c r="B302" s="401" t="s">
        <v>769</v>
      </c>
      <c r="C302" s="401"/>
      <c r="D302" s="401"/>
      <c r="E302" s="401"/>
      <c r="F302" s="401"/>
      <c r="G302" s="521" t="s">
        <v>1351</v>
      </c>
      <c r="H302" s="521"/>
      <c r="I302" s="521"/>
      <c r="J302" s="521"/>
      <c r="K302" s="521"/>
      <c r="L302" s="521"/>
      <c r="M302" s="521"/>
      <c r="N302" s="521"/>
      <c r="O302" s="521"/>
      <c r="P302" s="521"/>
      <c r="Q302" s="521"/>
      <c r="R302" s="521"/>
      <c r="S302" s="616" t="s">
        <v>1100</v>
      </c>
      <c r="T302" s="617"/>
      <c r="U302" s="258"/>
    </row>
    <row r="303" spans="2:23" ht="132.6" customHeight="1" x14ac:dyDescent="0.2">
      <c r="B303" s="401" t="s">
        <v>770</v>
      </c>
      <c r="C303" s="401"/>
      <c r="D303" s="401"/>
      <c r="E303" s="401"/>
      <c r="F303" s="401"/>
      <c r="G303" s="541" t="s">
        <v>1352</v>
      </c>
      <c r="H303" s="542"/>
      <c r="I303" s="542"/>
      <c r="J303" s="542"/>
      <c r="K303" s="542"/>
      <c r="L303" s="542"/>
      <c r="M303" s="542"/>
      <c r="N303" s="542"/>
      <c r="O303" s="542"/>
      <c r="P303" s="542"/>
      <c r="Q303" s="542"/>
      <c r="R303" s="543"/>
      <c r="S303" s="616" t="s">
        <v>468</v>
      </c>
      <c r="T303" s="617"/>
      <c r="U303" s="258"/>
    </row>
    <row r="304" spans="2:23" ht="49.9" customHeight="1" x14ac:dyDescent="0.2">
      <c r="B304" s="401" t="s">
        <v>520</v>
      </c>
      <c r="C304" s="401"/>
      <c r="D304" s="401"/>
      <c r="E304" s="401"/>
      <c r="F304" s="401"/>
      <c r="G304" s="641" t="s">
        <v>1359</v>
      </c>
      <c r="H304" s="642"/>
      <c r="I304" s="642"/>
      <c r="J304" s="642"/>
      <c r="K304" s="642"/>
      <c r="L304" s="642"/>
      <c r="M304" s="642"/>
      <c r="N304" s="642"/>
      <c r="O304" s="642"/>
      <c r="P304" s="642"/>
      <c r="Q304" s="642"/>
      <c r="R304" s="643"/>
      <c r="S304" s="644"/>
      <c r="T304" s="645"/>
      <c r="U304" s="258"/>
    </row>
    <row r="305" spans="1:24" ht="42.6" customHeight="1" x14ac:dyDescent="0.2">
      <c r="B305" s="640" t="s">
        <v>470</v>
      </c>
      <c r="C305" s="640"/>
      <c r="D305" s="640"/>
      <c r="E305" s="640"/>
      <c r="F305" s="640"/>
      <c r="G305" s="641" t="s">
        <v>1360</v>
      </c>
      <c r="H305" s="642"/>
      <c r="I305" s="642"/>
      <c r="J305" s="642"/>
      <c r="K305" s="642"/>
      <c r="L305" s="642"/>
      <c r="M305" s="642"/>
      <c r="N305" s="642"/>
      <c r="O305" s="642"/>
      <c r="P305" s="642"/>
      <c r="Q305" s="642"/>
      <c r="R305" s="643"/>
      <c r="S305" s="616"/>
      <c r="T305" s="617"/>
      <c r="U305" s="258"/>
    </row>
    <row r="306" spans="1:24" ht="26.25" customHeight="1" x14ac:dyDescent="0.2">
      <c r="B306" s="426" t="s">
        <v>481</v>
      </c>
      <c r="C306" s="427"/>
      <c r="D306" s="427"/>
      <c r="E306" s="427"/>
      <c r="F306" s="427"/>
      <c r="G306" s="427"/>
      <c r="H306" s="427"/>
      <c r="I306" s="427"/>
      <c r="J306" s="427"/>
      <c r="K306" s="427"/>
      <c r="L306" s="427"/>
      <c r="M306" s="427"/>
      <c r="N306" s="427"/>
      <c r="O306" s="427"/>
      <c r="P306" s="427"/>
      <c r="Q306" s="427"/>
      <c r="R306" s="427"/>
      <c r="S306" s="427"/>
      <c r="T306" s="428"/>
    </row>
    <row r="307" spans="1:24" ht="23.25" customHeight="1" x14ac:dyDescent="0.2">
      <c r="B307" s="667" t="s">
        <v>46</v>
      </c>
      <c r="C307" s="668"/>
      <c r="D307" s="668"/>
      <c r="E307" s="668"/>
      <c r="F307" s="669"/>
      <c r="G307" s="501" t="s">
        <v>102</v>
      </c>
      <c r="H307" s="502"/>
      <c r="I307" s="502"/>
      <c r="J307" s="502"/>
      <c r="K307" s="502"/>
      <c r="L307" s="502"/>
      <c r="M307" s="502"/>
      <c r="N307" s="502"/>
      <c r="O307" s="502"/>
      <c r="P307" s="502"/>
      <c r="Q307" s="502"/>
      <c r="R307" s="503"/>
      <c r="S307" s="501" t="s">
        <v>103</v>
      </c>
      <c r="T307" s="503"/>
    </row>
    <row r="308" spans="1:24" ht="241.15" customHeight="1" x14ac:dyDescent="0.2">
      <c r="B308" s="487" t="s">
        <v>1134</v>
      </c>
      <c r="C308" s="488"/>
      <c r="D308" s="488"/>
      <c r="E308" s="488"/>
      <c r="F308" s="489"/>
      <c r="G308" s="672" t="s">
        <v>1328</v>
      </c>
      <c r="H308" s="673"/>
      <c r="I308" s="673"/>
      <c r="J308" s="673"/>
      <c r="K308" s="673"/>
      <c r="L308" s="673"/>
      <c r="M308" s="673"/>
      <c r="N308" s="673"/>
      <c r="O308" s="673"/>
      <c r="P308" s="673"/>
      <c r="Q308" s="673"/>
      <c r="R308" s="674"/>
      <c r="S308" s="487" t="s">
        <v>1155</v>
      </c>
      <c r="T308" s="489"/>
      <c r="U308" s="258"/>
    </row>
    <row r="309" spans="1:24" ht="148.9" customHeight="1" x14ac:dyDescent="0.2">
      <c r="B309" s="508" t="s">
        <v>1158</v>
      </c>
      <c r="C309" s="509"/>
      <c r="D309" s="509"/>
      <c r="E309" s="509"/>
      <c r="F309" s="510"/>
      <c r="G309" s="487" t="s">
        <v>1133</v>
      </c>
      <c r="H309" s="488"/>
      <c r="I309" s="488"/>
      <c r="J309" s="488"/>
      <c r="K309" s="488"/>
      <c r="L309" s="488"/>
      <c r="M309" s="488"/>
      <c r="N309" s="488"/>
      <c r="O309" s="488"/>
      <c r="P309" s="488"/>
      <c r="Q309" s="488"/>
      <c r="R309" s="489"/>
      <c r="S309" s="487" t="s">
        <v>1156</v>
      </c>
      <c r="T309" s="489"/>
      <c r="U309" s="258"/>
    </row>
    <row r="310" spans="1:24" ht="328.9" customHeight="1" x14ac:dyDescent="0.2">
      <c r="B310" s="514"/>
      <c r="C310" s="515"/>
      <c r="D310" s="515"/>
      <c r="E310" s="515"/>
      <c r="F310" s="516"/>
      <c r="G310" s="493"/>
      <c r="H310" s="494"/>
      <c r="I310" s="494"/>
      <c r="J310" s="494"/>
      <c r="K310" s="494"/>
      <c r="L310" s="494"/>
      <c r="M310" s="494"/>
      <c r="N310" s="494"/>
      <c r="O310" s="494"/>
      <c r="P310" s="494"/>
      <c r="Q310" s="494"/>
      <c r="R310" s="495"/>
      <c r="S310" s="493"/>
      <c r="T310" s="495"/>
      <c r="U310" s="258"/>
    </row>
    <row r="311" spans="1:24" ht="234.6" customHeight="1" x14ac:dyDescent="0.2">
      <c r="B311" s="616" t="s">
        <v>1135</v>
      </c>
      <c r="C311" s="624"/>
      <c r="D311" s="624"/>
      <c r="E311" s="624"/>
      <c r="F311" s="617"/>
      <c r="G311" s="541" t="s">
        <v>1329</v>
      </c>
      <c r="H311" s="542"/>
      <c r="I311" s="542"/>
      <c r="J311" s="542"/>
      <c r="K311" s="542"/>
      <c r="L311" s="542"/>
      <c r="M311" s="542"/>
      <c r="N311" s="542"/>
      <c r="O311" s="542"/>
      <c r="P311" s="542"/>
      <c r="Q311" s="542"/>
      <c r="R311" s="543"/>
      <c r="S311" s="616" t="s">
        <v>1157</v>
      </c>
      <c r="T311" s="617"/>
      <c r="U311" s="258"/>
    </row>
    <row r="312" spans="1:24" ht="94.5" customHeight="1" x14ac:dyDescent="0.2">
      <c r="B312" s="667" t="s">
        <v>500</v>
      </c>
      <c r="C312" s="668"/>
      <c r="D312" s="668"/>
      <c r="E312" s="668"/>
      <c r="F312" s="669"/>
      <c r="G312" s="501" t="s">
        <v>102</v>
      </c>
      <c r="H312" s="502"/>
      <c r="I312" s="502"/>
      <c r="J312" s="502"/>
      <c r="K312" s="502"/>
      <c r="L312" s="502"/>
      <c r="M312" s="502"/>
      <c r="N312" s="502"/>
      <c r="O312" s="502"/>
      <c r="P312" s="502"/>
      <c r="Q312" s="502"/>
      <c r="R312" s="503"/>
      <c r="S312" s="501" t="s">
        <v>103</v>
      </c>
      <c r="T312" s="503"/>
      <c r="U312" s="258"/>
    </row>
    <row r="313" spans="1:24" ht="223.9" customHeight="1" x14ac:dyDescent="0.2">
      <c r="B313" s="487"/>
      <c r="C313" s="488"/>
      <c r="D313" s="488"/>
      <c r="E313" s="488"/>
      <c r="F313" s="489"/>
      <c r="G313" s="664" t="s">
        <v>847</v>
      </c>
      <c r="H313" s="665"/>
      <c r="I313" s="665"/>
      <c r="J313" s="665"/>
      <c r="K313" s="665"/>
      <c r="L313" s="665"/>
      <c r="M313" s="665"/>
      <c r="N313" s="665"/>
      <c r="O313" s="665"/>
      <c r="P313" s="665"/>
      <c r="Q313" s="665"/>
      <c r="R313" s="666"/>
      <c r="S313" s="653"/>
      <c r="T313" s="654"/>
      <c r="U313" s="258"/>
      <c r="W313" s="657"/>
      <c r="X313" s="657"/>
    </row>
    <row r="314" spans="1:24" ht="331.15" customHeight="1" x14ac:dyDescent="0.2">
      <c r="B314" s="490"/>
      <c r="C314" s="671"/>
      <c r="D314" s="671"/>
      <c r="E314" s="671"/>
      <c r="F314" s="492"/>
      <c r="G314" s="658" t="s">
        <v>848</v>
      </c>
      <c r="H314" s="659"/>
      <c r="I314" s="659"/>
      <c r="J314" s="659"/>
      <c r="K314" s="659"/>
      <c r="L314" s="659"/>
      <c r="M314" s="659"/>
      <c r="N314" s="659"/>
      <c r="O314" s="659"/>
      <c r="P314" s="659"/>
      <c r="Q314" s="659"/>
      <c r="R314" s="660"/>
      <c r="S314" s="655"/>
      <c r="T314" s="656"/>
      <c r="U314" s="258"/>
      <c r="W314" s="657"/>
      <c r="X314" s="657"/>
    </row>
    <row r="315" spans="1:24" ht="244.15" customHeight="1" x14ac:dyDescent="0.2">
      <c r="A315" s="53"/>
      <c r="B315" s="490"/>
      <c r="C315" s="671"/>
      <c r="D315" s="671"/>
      <c r="E315" s="671"/>
      <c r="F315" s="492"/>
      <c r="G315" s="386" t="s">
        <v>849</v>
      </c>
      <c r="H315" s="387"/>
      <c r="I315" s="387"/>
      <c r="J315" s="387"/>
      <c r="K315" s="387"/>
      <c r="L315" s="387"/>
      <c r="M315" s="387"/>
      <c r="N315" s="387"/>
      <c r="O315" s="387"/>
      <c r="P315" s="387"/>
      <c r="Q315" s="387"/>
      <c r="R315" s="387"/>
      <c r="S315" s="655"/>
      <c r="T315" s="656"/>
      <c r="U315" s="258"/>
      <c r="W315" s="657"/>
      <c r="X315" s="657"/>
    </row>
    <row r="316" spans="1:24" ht="259.89999999999998" customHeight="1" x14ac:dyDescent="0.2">
      <c r="B316" s="490"/>
      <c r="C316" s="671"/>
      <c r="D316" s="671"/>
      <c r="E316" s="671"/>
      <c r="F316" s="492"/>
      <c r="G316" s="386" t="s">
        <v>850</v>
      </c>
      <c r="H316" s="387"/>
      <c r="I316" s="387"/>
      <c r="J316" s="387"/>
      <c r="K316" s="387"/>
      <c r="L316" s="387"/>
      <c r="M316" s="387"/>
      <c r="N316" s="387"/>
      <c r="O316" s="387"/>
      <c r="P316" s="387"/>
      <c r="Q316" s="387"/>
      <c r="R316" s="387"/>
      <c r="S316" s="655"/>
      <c r="T316" s="656"/>
      <c r="U316" s="258"/>
      <c r="W316" s="657"/>
      <c r="X316" s="657"/>
    </row>
    <row r="317" spans="1:24" ht="255" customHeight="1" x14ac:dyDescent="0.2">
      <c r="B317" s="490"/>
      <c r="C317" s="671"/>
      <c r="D317" s="671"/>
      <c r="E317" s="671"/>
      <c r="F317" s="492"/>
      <c r="G317" s="661" t="s">
        <v>851</v>
      </c>
      <c r="H317" s="662"/>
      <c r="I317" s="662"/>
      <c r="J317" s="662"/>
      <c r="K317" s="662"/>
      <c r="L317" s="662"/>
      <c r="M317" s="662"/>
      <c r="N317" s="662"/>
      <c r="O317" s="662"/>
      <c r="P317" s="662"/>
      <c r="Q317" s="662"/>
      <c r="R317" s="662"/>
      <c r="S317" s="655"/>
      <c r="T317" s="656"/>
      <c r="U317" s="258"/>
      <c r="W317" s="657"/>
      <c r="X317" s="657"/>
    </row>
    <row r="318" spans="1:24" ht="226.9" customHeight="1" x14ac:dyDescent="0.2">
      <c r="B318" s="490"/>
      <c r="C318" s="671"/>
      <c r="D318" s="671"/>
      <c r="E318" s="671"/>
      <c r="F318" s="492"/>
      <c r="G318" s="386" t="s">
        <v>852</v>
      </c>
      <c r="H318" s="387"/>
      <c r="I318" s="387"/>
      <c r="J318" s="387"/>
      <c r="K318" s="387"/>
      <c r="L318" s="387"/>
      <c r="M318" s="387"/>
      <c r="N318" s="387"/>
      <c r="O318" s="387"/>
      <c r="P318" s="387"/>
      <c r="Q318" s="387"/>
      <c r="R318" s="387"/>
      <c r="S318" s="655"/>
      <c r="T318" s="656"/>
      <c r="U318" s="258"/>
      <c r="W318" s="657"/>
      <c r="X318" s="657"/>
    </row>
    <row r="319" spans="1:24" ht="208.9" customHeight="1" x14ac:dyDescent="0.2">
      <c r="B319" s="490"/>
      <c r="C319" s="671"/>
      <c r="D319" s="671"/>
      <c r="E319" s="671"/>
      <c r="F319" s="492"/>
      <c r="G319" s="661" t="s">
        <v>853</v>
      </c>
      <c r="H319" s="662"/>
      <c r="I319" s="662"/>
      <c r="J319" s="662"/>
      <c r="K319" s="662"/>
      <c r="L319" s="662"/>
      <c r="M319" s="662"/>
      <c r="N319" s="662"/>
      <c r="O319" s="662"/>
      <c r="P319" s="662"/>
      <c r="Q319" s="662"/>
      <c r="R319" s="662"/>
      <c r="S319" s="655"/>
      <c r="T319" s="656"/>
      <c r="U319" s="258"/>
      <c r="W319" s="657"/>
      <c r="X319" s="657"/>
    </row>
    <row r="320" spans="1:24" ht="210.6" customHeight="1" x14ac:dyDescent="0.2">
      <c r="B320" s="490"/>
      <c r="C320" s="671"/>
      <c r="D320" s="671"/>
      <c r="E320" s="671"/>
      <c r="F320" s="492"/>
      <c r="G320" s="386" t="s">
        <v>854</v>
      </c>
      <c r="H320" s="387"/>
      <c r="I320" s="387"/>
      <c r="J320" s="387"/>
      <c r="K320" s="387"/>
      <c r="L320" s="387"/>
      <c r="M320" s="387"/>
      <c r="N320" s="387"/>
      <c r="O320" s="387"/>
      <c r="P320" s="387"/>
      <c r="Q320" s="387"/>
      <c r="R320" s="388"/>
      <c r="S320" s="655"/>
      <c r="T320" s="656"/>
      <c r="U320" s="258"/>
      <c r="W320" s="657"/>
      <c r="X320" s="657"/>
    </row>
    <row r="321" spans="2:24" ht="152.44999999999999" customHeight="1" x14ac:dyDescent="0.2">
      <c r="B321" s="490"/>
      <c r="C321" s="671"/>
      <c r="D321" s="671"/>
      <c r="E321" s="671"/>
      <c r="F321" s="492"/>
      <c r="G321" s="386" t="s">
        <v>855</v>
      </c>
      <c r="H321" s="387"/>
      <c r="I321" s="387"/>
      <c r="J321" s="387"/>
      <c r="K321" s="387"/>
      <c r="L321" s="387"/>
      <c r="M321" s="387"/>
      <c r="N321" s="387"/>
      <c r="O321" s="387"/>
      <c r="P321" s="387"/>
      <c r="Q321" s="387"/>
      <c r="R321" s="388"/>
      <c r="S321" s="655"/>
      <c r="T321" s="656"/>
      <c r="U321" s="258"/>
      <c r="W321" s="657"/>
      <c r="X321" s="657"/>
    </row>
    <row r="322" spans="2:24" ht="340.15" customHeight="1" x14ac:dyDescent="0.2">
      <c r="B322" s="490"/>
      <c r="C322" s="671"/>
      <c r="D322" s="671"/>
      <c r="E322" s="671"/>
      <c r="F322" s="492"/>
      <c r="G322" s="386" t="s">
        <v>1247</v>
      </c>
      <c r="H322" s="651"/>
      <c r="I322" s="651"/>
      <c r="J322" s="651"/>
      <c r="K322" s="651"/>
      <c r="L322" s="651"/>
      <c r="M322" s="651"/>
      <c r="N322" s="651"/>
      <c r="O322" s="651"/>
      <c r="P322" s="651"/>
      <c r="Q322" s="651"/>
      <c r="R322" s="652"/>
      <c r="S322" s="655"/>
      <c r="T322" s="656"/>
      <c r="U322" s="258"/>
      <c r="W322" s="657"/>
      <c r="X322" s="657"/>
    </row>
    <row r="323" spans="2:24" ht="372.6" customHeight="1" x14ac:dyDescent="0.2">
      <c r="B323" s="490"/>
      <c r="C323" s="671"/>
      <c r="D323" s="671"/>
      <c r="E323" s="671"/>
      <c r="F323" s="492"/>
      <c r="G323" s="386" t="s">
        <v>996</v>
      </c>
      <c r="H323" s="387"/>
      <c r="I323" s="387"/>
      <c r="J323" s="387"/>
      <c r="K323" s="387"/>
      <c r="L323" s="387"/>
      <c r="M323" s="387"/>
      <c r="N323" s="387"/>
      <c r="O323" s="387"/>
      <c r="P323" s="387"/>
      <c r="Q323" s="387"/>
      <c r="R323" s="387"/>
      <c r="S323" s="655"/>
      <c r="T323" s="656"/>
      <c r="U323" s="258"/>
      <c r="W323" s="657"/>
      <c r="X323" s="657"/>
    </row>
    <row r="324" spans="2:24" ht="408.6" customHeight="1" x14ac:dyDescent="0.2">
      <c r="B324" s="490"/>
      <c r="C324" s="671"/>
      <c r="D324" s="671"/>
      <c r="E324" s="671"/>
      <c r="F324" s="492"/>
      <c r="G324" s="380" t="s">
        <v>856</v>
      </c>
      <c r="H324" s="381"/>
      <c r="I324" s="381"/>
      <c r="J324" s="381"/>
      <c r="K324" s="381"/>
      <c r="L324" s="381"/>
      <c r="M324" s="381"/>
      <c r="N324" s="381"/>
      <c r="O324" s="381"/>
      <c r="P324" s="381"/>
      <c r="Q324" s="381"/>
      <c r="R324" s="382"/>
      <c r="S324" s="655"/>
      <c r="T324" s="656"/>
      <c r="U324" s="258"/>
      <c r="W324" s="657"/>
      <c r="X324" s="657"/>
    </row>
    <row r="325" spans="2:24" ht="96" customHeight="1" x14ac:dyDescent="0.2">
      <c r="B325" s="490"/>
      <c r="C325" s="671"/>
      <c r="D325" s="671"/>
      <c r="E325" s="671"/>
      <c r="F325" s="492"/>
      <c r="G325" s="383"/>
      <c r="H325" s="384"/>
      <c r="I325" s="384"/>
      <c r="J325" s="384"/>
      <c r="K325" s="384"/>
      <c r="L325" s="384"/>
      <c r="M325" s="384"/>
      <c r="N325" s="384"/>
      <c r="O325" s="384"/>
      <c r="P325" s="384"/>
      <c r="Q325" s="384"/>
      <c r="R325" s="385"/>
      <c r="S325" s="655"/>
      <c r="T325" s="656"/>
      <c r="U325" s="258"/>
      <c r="W325" s="657"/>
      <c r="X325" s="657"/>
    </row>
    <row r="326" spans="2:24" ht="217.9" customHeight="1" x14ac:dyDescent="0.2">
      <c r="B326" s="490"/>
      <c r="C326" s="671"/>
      <c r="D326" s="671"/>
      <c r="E326" s="671"/>
      <c r="F326" s="492"/>
      <c r="G326" s="386" t="s">
        <v>1021</v>
      </c>
      <c r="H326" s="387"/>
      <c r="I326" s="387"/>
      <c r="J326" s="387"/>
      <c r="K326" s="387"/>
      <c r="L326" s="387"/>
      <c r="M326" s="387"/>
      <c r="N326" s="387"/>
      <c r="O326" s="387"/>
      <c r="P326" s="387"/>
      <c r="Q326" s="387"/>
      <c r="R326" s="387"/>
      <c r="S326" s="655"/>
      <c r="T326" s="656"/>
      <c r="U326" s="258"/>
      <c r="W326" s="657"/>
      <c r="X326" s="657"/>
    </row>
    <row r="327" spans="2:24" ht="409.15" customHeight="1" x14ac:dyDescent="0.2">
      <c r="B327" s="490"/>
      <c r="C327" s="671"/>
      <c r="D327" s="671"/>
      <c r="E327" s="671"/>
      <c r="F327" s="492"/>
      <c r="G327" s="380" t="s">
        <v>1232</v>
      </c>
      <c r="H327" s="381"/>
      <c r="I327" s="381"/>
      <c r="J327" s="381"/>
      <c r="K327" s="381"/>
      <c r="L327" s="381"/>
      <c r="M327" s="381"/>
      <c r="N327" s="381"/>
      <c r="O327" s="381"/>
      <c r="P327" s="381"/>
      <c r="Q327" s="381"/>
      <c r="R327" s="382"/>
      <c r="S327" s="655"/>
      <c r="T327" s="656"/>
      <c r="U327" s="258"/>
      <c r="W327" s="657"/>
      <c r="X327" s="657"/>
    </row>
    <row r="328" spans="2:24" ht="49.9" customHeight="1" x14ac:dyDescent="0.2">
      <c r="B328" s="490"/>
      <c r="C328" s="671"/>
      <c r="D328" s="671"/>
      <c r="E328" s="671"/>
      <c r="F328" s="492"/>
      <c r="G328" s="383"/>
      <c r="H328" s="384"/>
      <c r="I328" s="384"/>
      <c r="J328" s="384"/>
      <c r="K328" s="384"/>
      <c r="L328" s="384"/>
      <c r="M328" s="384"/>
      <c r="N328" s="384"/>
      <c r="O328" s="384"/>
      <c r="P328" s="384"/>
      <c r="Q328" s="384"/>
      <c r="R328" s="385"/>
      <c r="S328" s="655"/>
      <c r="T328" s="656"/>
      <c r="U328" s="258"/>
      <c r="W328" s="657"/>
      <c r="X328" s="657"/>
    </row>
    <row r="329" spans="2:24" ht="409.15" customHeight="1" x14ac:dyDescent="0.2">
      <c r="B329" s="490"/>
      <c r="C329" s="671"/>
      <c r="D329" s="671"/>
      <c r="E329" s="671"/>
      <c r="F329" s="492"/>
      <c r="G329" s="380" t="s">
        <v>1233</v>
      </c>
      <c r="H329" s="381"/>
      <c r="I329" s="381"/>
      <c r="J329" s="381"/>
      <c r="K329" s="381"/>
      <c r="L329" s="381"/>
      <c r="M329" s="381"/>
      <c r="N329" s="381"/>
      <c r="O329" s="381"/>
      <c r="P329" s="381"/>
      <c r="Q329" s="381"/>
      <c r="R329" s="382"/>
      <c r="S329" s="655"/>
      <c r="T329" s="656"/>
      <c r="U329" s="258"/>
      <c r="W329" s="657"/>
      <c r="X329" s="657"/>
    </row>
    <row r="330" spans="2:24" ht="61.15" customHeight="1" x14ac:dyDescent="0.2">
      <c r="B330" s="490"/>
      <c r="C330" s="671"/>
      <c r="D330" s="671"/>
      <c r="E330" s="671"/>
      <c r="F330" s="492"/>
      <c r="G330" s="383"/>
      <c r="H330" s="384"/>
      <c r="I330" s="384"/>
      <c r="J330" s="384"/>
      <c r="K330" s="384"/>
      <c r="L330" s="384"/>
      <c r="M330" s="384"/>
      <c r="N330" s="384"/>
      <c r="O330" s="384"/>
      <c r="P330" s="384"/>
      <c r="Q330" s="384"/>
      <c r="R330" s="385"/>
      <c r="S330" s="655"/>
      <c r="T330" s="656"/>
      <c r="U330" s="258"/>
      <c r="W330" s="657"/>
      <c r="X330" s="657"/>
    </row>
    <row r="331" spans="2:24" ht="409.15" customHeight="1" x14ac:dyDescent="0.2">
      <c r="B331" s="490"/>
      <c r="C331" s="671"/>
      <c r="D331" s="671"/>
      <c r="E331" s="671"/>
      <c r="F331" s="492"/>
      <c r="G331" s="380" t="s">
        <v>857</v>
      </c>
      <c r="H331" s="381"/>
      <c r="I331" s="381"/>
      <c r="J331" s="381"/>
      <c r="K331" s="381"/>
      <c r="L331" s="381"/>
      <c r="M331" s="381"/>
      <c r="N331" s="381"/>
      <c r="O331" s="381"/>
      <c r="P331" s="381"/>
      <c r="Q331" s="381"/>
      <c r="R331" s="382"/>
      <c r="S331" s="655"/>
      <c r="T331" s="656"/>
      <c r="U331" s="258"/>
      <c r="W331" s="657"/>
      <c r="X331" s="657"/>
    </row>
    <row r="332" spans="2:24" ht="135.6" customHeight="1" x14ac:dyDescent="0.2">
      <c r="B332" s="490"/>
      <c r="C332" s="671"/>
      <c r="D332" s="671"/>
      <c r="E332" s="671"/>
      <c r="F332" s="492"/>
      <c r="G332" s="383"/>
      <c r="H332" s="384"/>
      <c r="I332" s="384"/>
      <c r="J332" s="384"/>
      <c r="K332" s="384"/>
      <c r="L332" s="384"/>
      <c r="M332" s="384"/>
      <c r="N332" s="384"/>
      <c r="O332" s="384"/>
      <c r="P332" s="384"/>
      <c r="Q332" s="384"/>
      <c r="R332" s="385"/>
      <c r="S332" s="655"/>
      <c r="T332" s="656"/>
      <c r="U332" s="258"/>
      <c r="W332" s="657"/>
      <c r="X332" s="657"/>
    </row>
    <row r="333" spans="2:24" ht="363" customHeight="1" x14ac:dyDescent="0.2">
      <c r="B333" s="490"/>
      <c r="C333" s="671"/>
      <c r="D333" s="671"/>
      <c r="E333" s="671"/>
      <c r="F333" s="492"/>
      <c r="G333" s="633" t="s">
        <v>1150</v>
      </c>
      <c r="H333" s="634"/>
      <c r="I333" s="634"/>
      <c r="J333" s="634"/>
      <c r="K333" s="634"/>
      <c r="L333" s="634"/>
      <c r="M333" s="634"/>
      <c r="N333" s="634"/>
      <c r="O333" s="634"/>
      <c r="P333" s="634"/>
      <c r="Q333" s="634"/>
      <c r="R333" s="635"/>
      <c r="S333" s="655"/>
      <c r="T333" s="656"/>
      <c r="U333" s="258"/>
      <c r="W333" s="657"/>
      <c r="X333" s="657"/>
    </row>
    <row r="334" spans="2:24" ht="208.15" customHeight="1" x14ac:dyDescent="0.2">
      <c r="B334" s="490"/>
      <c r="C334" s="671"/>
      <c r="D334" s="671"/>
      <c r="E334" s="671"/>
      <c r="F334" s="492"/>
      <c r="G334" s="386" t="s">
        <v>858</v>
      </c>
      <c r="H334" s="387"/>
      <c r="I334" s="387"/>
      <c r="J334" s="387"/>
      <c r="K334" s="387"/>
      <c r="L334" s="387"/>
      <c r="M334" s="387"/>
      <c r="N334" s="387"/>
      <c r="O334" s="387"/>
      <c r="P334" s="387"/>
      <c r="Q334" s="387"/>
      <c r="R334" s="387"/>
      <c r="S334" s="655"/>
      <c r="T334" s="656"/>
      <c r="U334" s="258"/>
      <c r="W334" s="657"/>
      <c r="X334" s="657"/>
    </row>
    <row r="335" spans="2:24" ht="202.9" customHeight="1" x14ac:dyDescent="0.2">
      <c r="B335" s="490"/>
      <c r="C335" s="671"/>
      <c r="D335" s="671"/>
      <c r="E335" s="671"/>
      <c r="F335" s="492"/>
      <c r="G335" s="644" t="s">
        <v>734</v>
      </c>
      <c r="H335" s="663"/>
      <c r="I335" s="663"/>
      <c r="J335" s="663"/>
      <c r="K335" s="663"/>
      <c r="L335" s="663"/>
      <c r="M335" s="663"/>
      <c r="N335" s="663"/>
      <c r="O335" s="663"/>
      <c r="P335" s="663"/>
      <c r="Q335" s="663"/>
      <c r="R335" s="663"/>
      <c r="S335" s="655"/>
      <c r="T335" s="656"/>
      <c r="U335" s="258"/>
      <c r="W335" s="657"/>
      <c r="X335" s="657"/>
    </row>
    <row r="336" spans="2:24" ht="300" customHeight="1" x14ac:dyDescent="0.2">
      <c r="B336" s="490"/>
      <c r="C336" s="671"/>
      <c r="D336" s="671"/>
      <c r="E336" s="671"/>
      <c r="F336" s="492"/>
      <c r="G336" s="386" t="s">
        <v>859</v>
      </c>
      <c r="H336" s="651"/>
      <c r="I336" s="651"/>
      <c r="J336" s="651"/>
      <c r="K336" s="651"/>
      <c r="L336" s="651"/>
      <c r="M336" s="651"/>
      <c r="N336" s="651"/>
      <c r="O336" s="651"/>
      <c r="P336" s="651"/>
      <c r="Q336" s="651"/>
      <c r="R336" s="652"/>
      <c r="S336" s="655"/>
      <c r="T336" s="656"/>
      <c r="U336" s="258"/>
      <c r="W336" s="657"/>
      <c r="X336" s="657"/>
    </row>
    <row r="337" spans="2:24" ht="306.60000000000002" customHeight="1" x14ac:dyDescent="0.2">
      <c r="B337" s="490"/>
      <c r="C337" s="671"/>
      <c r="D337" s="671"/>
      <c r="E337" s="671"/>
      <c r="F337" s="492"/>
      <c r="G337" s="386" t="s">
        <v>1234</v>
      </c>
      <c r="H337" s="651"/>
      <c r="I337" s="651"/>
      <c r="J337" s="651"/>
      <c r="K337" s="651"/>
      <c r="L337" s="651"/>
      <c r="M337" s="651"/>
      <c r="N337" s="651"/>
      <c r="O337" s="651"/>
      <c r="P337" s="651"/>
      <c r="Q337" s="651"/>
      <c r="R337" s="652"/>
      <c r="S337" s="655"/>
      <c r="T337" s="656"/>
      <c r="U337" s="258"/>
      <c r="W337" s="657"/>
      <c r="X337" s="657"/>
    </row>
    <row r="338" spans="2:24" ht="409.15" customHeight="1" x14ac:dyDescent="0.2">
      <c r="B338" s="490"/>
      <c r="C338" s="671"/>
      <c r="D338" s="671"/>
      <c r="E338" s="671"/>
      <c r="F338" s="492"/>
      <c r="G338" s="380" t="s">
        <v>1235</v>
      </c>
      <c r="H338" s="381"/>
      <c r="I338" s="381"/>
      <c r="J338" s="381"/>
      <c r="K338" s="381"/>
      <c r="L338" s="381"/>
      <c r="M338" s="381"/>
      <c r="N338" s="381"/>
      <c r="O338" s="381"/>
      <c r="P338" s="381"/>
      <c r="Q338" s="381"/>
      <c r="R338" s="382"/>
      <c r="S338" s="655"/>
      <c r="T338" s="656"/>
      <c r="U338" s="258"/>
      <c r="W338" s="657"/>
      <c r="X338" s="657"/>
    </row>
    <row r="339" spans="2:24" ht="153.6" customHeight="1" x14ac:dyDescent="0.2">
      <c r="B339" s="490"/>
      <c r="C339" s="671"/>
      <c r="D339" s="671"/>
      <c r="E339" s="671"/>
      <c r="F339" s="492"/>
      <c r="G339" s="383"/>
      <c r="H339" s="384"/>
      <c r="I339" s="384"/>
      <c r="J339" s="384"/>
      <c r="K339" s="384"/>
      <c r="L339" s="384"/>
      <c r="M339" s="384"/>
      <c r="N339" s="384"/>
      <c r="O339" s="384"/>
      <c r="P339" s="384"/>
      <c r="Q339" s="384"/>
      <c r="R339" s="385"/>
      <c r="S339" s="655"/>
      <c r="T339" s="656"/>
      <c r="U339" s="258"/>
      <c r="W339" s="657"/>
      <c r="X339" s="657"/>
    </row>
    <row r="340" spans="2:24" ht="210.6" customHeight="1" x14ac:dyDescent="0.2">
      <c r="B340" s="490"/>
      <c r="C340" s="671"/>
      <c r="D340" s="671"/>
      <c r="E340" s="671"/>
      <c r="F340" s="492"/>
      <c r="G340" s="386" t="s">
        <v>860</v>
      </c>
      <c r="H340" s="387"/>
      <c r="I340" s="387"/>
      <c r="J340" s="387"/>
      <c r="K340" s="387"/>
      <c r="L340" s="387"/>
      <c r="M340" s="387"/>
      <c r="N340" s="387"/>
      <c r="O340" s="387"/>
      <c r="P340" s="387"/>
      <c r="Q340" s="387"/>
      <c r="R340" s="388"/>
      <c r="S340" s="655"/>
      <c r="T340" s="656"/>
      <c r="U340" s="258"/>
      <c r="W340" s="657"/>
      <c r="X340" s="657"/>
    </row>
    <row r="341" spans="2:24" ht="367.15" customHeight="1" x14ac:dyDescent="0.2">
      <c r="B341" s="490"/>
      <c r="C341" s="671"/>
      <c r="D341" s="671"/>
      <c r="E341" s="671"/>
      <c r="F341" s="492"/>
      <c r="G341" s="386" t="s">
        <v>1236</v>
      </c>
      <c r="H341" s="387"/>
      <c r="I341" s="387"/>
      <c r="J341" s="387"/>
      <c r="K341" s="387"/>
      <c r="L341" s="387"/>
      <c r="M341" s="387"/>
      <c r="N341" s="387"/>
      <c r="O341" s="387"/>
      <c r="P341" s="387"/>
      <c r="Q341" s="387"/>
      <c r="R341" s="388"/>
      <c r="S341" s="655"/>
      <c r="T341" s="656"/>
      <c r="U341" s="258"/>
      <c r="W341" s="657"/>
      <c r="X341" s="657"/>
    </row>
    <row r="342" spans="2:24" ht="148.9" customHeight="1" x14ac:dyDescent="0.2">
      <c r="B342" s="490"/>
      <c r="C342" s="671"/>
      <c r="D342" s="671"/>
      <c r="E342" s="671"/>
      <c r="F342" s="492"/>
      <c r="G342" s="633" t="s">
        <v>959</v>
      </c>
      <c r="H342" s="651"/>
      <c r="I342" s="651"/>
      <c r="J342" s="651"/>
      <c r="K342" s="651"/>
      <c r="L342" s="651"/>
      <c r="M342" s="651"/>
      <c r="N342" s="651"/>
      <c r="O342" s="651"/>
      <c r="P342" s="651"/>
      <c r="Q342" s="651"/>
      <c r="R342" s="652"/>
      <c r="S342" s="655"/>
      <c r="T342" s="656"/>
      <c r="U342" s="258"/>
      <c r="W342" s="657"/>
      <c r="X342" s="657"/>
    </row>
    <row r="343" spans="2:24" ht="276.60000000000002" customHeight="1" x14ac:dyDescent="0.2">
      <c r="B343" s="490"/>
      <c r="C343" s="671"/>
      <c r="D343" s="671"/>
      <c r="E343" s="671"/>
      <c r="F343" s="492"/>
      <c r="G343" s="633" t="s">
        <v>1237</v>
      </c>
      <c r="H343" s="651"/>
      <c r="I343" s="651"/>
      <c r="J343" s="651"/>
      <c r="K343" s="651"/>
      <c r="L343" s="651"/>
      <c r="M343" s="651"/>
      <c r="N343" s="651"/>
      <c r="O343" s="651"/>
      <c r="P343" s="651"/>
      <c r="Q343" s="651"/>
      <c r="R343" s="652"/>
      <c r="S343" s="655"/>
      <c r="T343" s="656"/>
      <c r="U343" s="258"/>
      <c r="W343" s="657"/>
      <c r="X343" s="657"/>
    </row>
    <row r="344" spans="2:24" ht="231.6" customHeight="1" x14ac:dyDescent="0.2">
      <c r="B344" s="490"/>
      <c r="C344" s="671"/>
      <c r="D344" s="671"/>
      <c r="E344" s="671"/>
      <c r="F344" s="492"/>
      <c r="G344" s="633" t="s">
        <v>1238</v>
      </c>
      <c r="H344" s="651"/>
      <c r="I344" s="651"/>
      <c r="J344" s="651"/>
      <c r="K344" s="651"/>
      <c r="L344" s="651"/>
      <c r="M344" s="651"/>
      <c r="N344" s="651"/>
      <c r="O344" s="651"/>
      <c r="P344" s="651"/>
      <c r="Q344" s="651"/>
      <c r="R344" s="652"/>
      <c r="S344" s="655"/>
      <c r="T344" s="656"/>
      <c r="U344" s="258"/>
      <c r="W344" s="657"/>
      <c r="X344" s="657"/>
    </row>
    <row r="345" spans="2:24" ht="190.9" customHeight="1" x14ac:dyDescent="0.2">
      <c r="B345" s="490"/>
      <c r="C345" s="671"/>
      <c r="D345" s="671"/>
      <c r="E345" s="671"/>
      <c r="F345" s="492"/>
      <c r="G345" s="633" t="s">
        <v>1239</v>
      </c>
      <c r="H345" s="651"/>
      <c r="I345" s="651"/>
      <c r="J345" s="651"/>
      <c r="K345" s="651"/>
      <c r="L345" s="651"/>
      <c r="M345" s="651"/>
      <c r="N345" s="651"/>
      <c r="O345" s="651"/>
      <c r="P345" s="651"/>
      <c r="Q345" s="651"/>
      <c r="R345" s="652"/>
      <c r="S345" s="655"/>
      <c r="T345" s="656"/>
      <c r="U345" s="258"/>
      <c r="W345" s="657"/>
      <c r="X345" s="657"/>
    </row>
    <row r="346" spans="2:24" ht="166.15" customHeight="1" x14ac:dyDescent="0.2">
      <c r="B346" s="490"/>
      <c r="C346" s="671"/>
      <c r="D346" s="671"/>
      <c r="E346" s="671"/>
      <c r="F346" s="492"/>
      <c r="G346" s="633" t="s">
        <v>1248</v>
      </c>
      <c r="H346" s="651"/>
      <c r="I346" s="651"/>
      <c r="J346" s="651"/>
      <c r="K346" s="651"/>
      <c r="L346" s="651"/>
      <c r="M346" s="651"/>
      <c r="N346" s="651"/>
      <c r="O346" s="651"/>
      <c r="P346" s="651"/>
      <c r="Q346" s="651"/>
      <c r="R346" s="652"/>
      <c r="S346" s="655"/>
      <c r="T346" s="656"/>
      <c r="U346" s="258"/>
      <c r="W346" s="657"/>
      <c r="X346" s="657"/>
    </row>
    <row r="347" spans="2:24" ht="221.45" customHeight="1" x14ac:dyDescent="0.2">
      <c r="B347" s="490"/>
      <c r="C347" s="671"/>
      <c r="D347" s="671"/>
      <c r="E347" s="671"/>
      <c r="F347" s="492"/>
      <c r="G347" s="386" t="s">
        <v>861</v>
      </c>
      <c r="H347" s="387"/>
      <c r="I347" s="387"/>
      <c r="J347" s="387"/>
      <c r="K347" s="387"/>
      <c r="L347" s="387"/>
      <c r="M347" s="387"/>
      <c r="N347" s="387"/>
      <c r="O347" s="387"/>
      <c r="P347" s="387"/>
      <c r="Q347" s="387"/>
      <c r="R347" s="388"/>
      <c r="S347" s="655"/>
      <c r="T347" s="656"/>
      <c r="U347" s="258"/>
      <c r="W347" s="657"/>
      <c r="X347" s="657"/>
    </row>
    <row r="348" spans="2:24" ht="306.60000000000002" customHeight="1" x14ac:dyDescent="0.2">
      <c r="B348" s="490"/>
      <c r="C348" s="671"/>
      <c r="D348" s="671"/>
      <c r="E348" s="671"/>
      <c r="F348" s="492"/>
      <c r="G348" s="386" t="s">
        <v>1240</v>
      </c>
      <c r="H348" s="387"/>
      <c r="I348" s="387"/>
      <c r="J348" s="387"/>
      <c r="K348" s="387"/>
      <c r="L348" s="387"/>
      <c r="M348" s="387"/>
      <c r="N348" s="387"/>
      <c r="O348" s="387"/>
      <c r="P348" s="387"/>
      <c r="Q348" s="387"/>
      <c r="R348" s="388"/>
      <c r="S348" s="655"/>
      <c r="T348" s="656"/>
      <c r="U348" s="258"/>
      <c r="W348" s="657"/>
      <c r="X348" s="657"/>
    </row>
    <row r="349" spans="2:24" ht="408.6" customHeight="1" x14ac:dyDescent="0.2">
      <c r="B349" s="490"/>
      <c r="C349" s="671"/>
      <c r="D349" s="671"/>
      <c r="E349" s="671"/>
      <c r="F349" s="492"/>
      <c r="G349" s="380" t="s">
        <v>1241</v>
      </c>
      <c r="H349" s="381"/>
      <c r="I349" s="381"/>
      <c r="J349" s="381"/>
      <c r="K349" s="381"/>
      <c r="L349" s="381"/>
      <c r="M349" s="381"/>
      <c r="N349" s="381"/>
      <c r="O349" s="381"/>
      <c r="P349" s="381"/>
      <c r="Q349" s="381"/>
      <c r="R349" s="382"/>
      <c r="S349" s="655"/>
      <c r="T349" s="656"/>
      <c r="U349" s="258"/>
      <c r="W349" s="657"/>
      <c r="X349" s="657"/>
    </row>
    <row r="350" spans="2:24" ht="328.9" customHeight="1" x14ac:dyDescent="0.2">
      <c r="B350" s="490"/>
      <c r="C350" s="671"/>
      <c r="D350" s="671"/>
      <c r="E350" s="671"/>
      <c r="F350" s="492"/>
      <c r="G350" s="383"/>
      <c r="H350" s="384"/>
      <c r="I350" s="384"/>
      <c r="J350" s="384"/>
      <c r="K350" s="384"/>
      <c r="L350" s="384"/>
      <c r="M350" s="384"/>
      <c r="N350" s="384"/>
      <c r="O350" s="384"/>
      <c r="P350" s="384"/>
      <c r="Q350" s="384"/>
      <c r="R350" s="385"/>
      <c r="S350" s="655"/>
      <c r="T350" s="656"/>
      <c r="U350" s="258"/>
      <c r="W350" s="657"/>
      <c r="X350" s="657"/>
    </row>
    <row r="351" spans="2:24" ht="409.15" customHeight="1" x14ac:dyDescent="0.2">
      <c r="B351" s="490"/>
      <c r="C351" s="671"/>
      <c r="D351" s="671"/>
      <c r="E351" s="671"/>
      <c r="F351" s="492"/>
      <c r="G351" s="380" t="s">
        <v>1022</v>
      </c>
      <c r="H351" s="381"/>
      <c r="I351" s="381"/>
      <c r="J351" s="381"/>
      <c r="K351" s="381"/>
      <c r="L351" s="381"/>
      <c r="M351" s="381"/>
      <c r="N351" s="381"/>
      <c r="O351" s="381"/>
      <c r="P351" s="381"/>
      <c r="Q351" s="381"/>
      <c r="R351" s="382"/>
      <c r="S351" s="655"/>
      <c r="T351" s="656"/>
      <c r="U351" s="258"/>
      <c r="W351" s="657"/>
      <c r="X351" s="657"/>
    </row>
    <row r="352" spans="2:24" ht="116.45" customHeight="1" x14ac:dyDescent="0.2">
      <c r="B352" s="490"/>
      <c r="C352" s="671"/>
      <c r="D352" s="671"/>
      <c r="E352" s="671"/>
      <c r="F352" s="492"/>
      <c r="G352" s="383"/>
      <c r="H352" s="384"/>
      <c r="I352" s="384"/>
      <c r="J352" s="384"/>
      <c r="K352" s="384"/>
      <c r="L352" s="384"/>
      <c r="M352" s="384"/>
      <c r="N352" s="384"/>
      <c r="O352" s="384"/>
      <c r="P352" s="384"/>
      <c r="Q352" s="384"/>
      <c r="R352" s="385"/>
      <c r="S352" s="655"/>
      <c r="T352" s="656"/>
      <c r="U352" s="258"/>
      <c r="W352" s="657"/>
      <c r="X352" s="657"/>
    </row>
    <row r="353" spans="2:24" ht="333.6" customHeight="1" x14ac:dyDescent="0.2">
      <c r="B353" s="490"/>
      <c r="C353" s="671"/>
      <c r="D353" s="671"/>
      <c r="E353" s="671"/>
      <c r="F353" s="492"/>
      <c r="G353" s="386" t="s">
        <v>1092</v>
      </c>
      <c r="H353" s="387"/>
      <c r="I353" s="387"/>
      <c r="J353" s="387"/>
      <c r="K353" s="387"/>
      <c r="L353" s="387"/>
      <c r="M353" s="387"/>
      <c r="N353" s="387"/>
      <c r="O353" s="387"/>
      <c r="P353" s="387"/>
      <c r="Q353" s="387"/>
      <c r="R353" s="388"/>
      <c r="S353" s="655"/>
      <c r="T353" s="656"/>
      <c r="U353" s="258"/>
      <c r="W353" s="657"/>
      <c r="X353" s="657"/>
    </row>
    <row r="354" spans="2:24" ht="144.6" customHeight="1" x14ac:dyDescent="0.2">
      <c r="B354" s="490"/>
      <c r="C354" s="671"/>
      <c r="D354" s="671"/>
      <c r="E354" s="671"/>
      <c r="F354" s="492"/>
      <c r="G354" s="386" t="s">
        <v>1242</v>
      </c>
      <c r="H354" s="387"/>
      <c r="I354" s="387"/>
      <c r="J354" s="387"/>
      <c r="K354" s="387"/>
      <c r="L354" s="387"/>
      <c r="M354" s="387"/>
      <c r="N354" s="387"/>
      <c r="O354" s="387"/>
      <c r="P354" s="387"/>
      <c r="Q354" s="387"/>
      <c r="R354" s="388"/>
      <c r="S354" s="655"/>
      <c r="T354" s="656"/>
      <c r="U354" s="258"/>
      <c r="W354" s="657"/>
      <c r="X354" s="657"/>
    </row>
    <row r="355" spans="2:24" ht="237" customHeight="1" x14ac:dyDescent="0.2">
      <c r="B355" s="490"/>
      <c r="C355" s="671"/>
      <c r="D355" s="671"/>
      <c r="E355" s="671"/>
      <c r="F355" s="492"/>
      <c r="G355" s="386" t="s">
        <v>1243</v>
      </c>
      <c r="H355" s="387"/>
      <c r="I355" s="387"/>
      <c r="J355" s="387"/>
      <c r="K355" s="387"/>
      <c r="L355" s="387"/>
      <c r="M355" s="387"/>
      <c r="N355" s="387"/>
      <c r="O355" s="387"/>
      <c r="P355" s="387"/>
      <c r="Q355" s="387"/>
      <c r="R355" s="388"/>
      <c r="S355" s="655"/>
      <c r="T355" s="656"/>
      <c r="U355" s="258"/>
      <c r="W355" s="657"/>
      <c r="X355" s="657"/>
    </row>
    <row r="356" spans="2:24" ht="355.15" customHeight="1" x14ac:dyDescent="0.2">
      <c r="B356" s="490"/>
      <c r="C356" s="671"/>
      <c r="D356" s="671"/>
      <c r="E356" s="671"/>
      <c r="F356" s="492"/>
      <c r="G356" s="386" t="s">
        <v>862</v>
      </c>
      <c r="H356" s="387"/>
      <c r="I356" s="387"/>
      <c r="J356" s="387"/>
      <c r="K356" s="387"/>
      <c r="L356" s="387"/>
      <c r="M356" s="387"/>
      <c r="N356" s="387"/>
      <c r="O356" s="387"/>
      <c r="P356" s="387"/>
      <c r="Q356" s="387"/>
      <c r="R356" s="388"/>
      <c r="S356" s="655"/>
      <c r="T356" s="656"/>
      <c r="U356" s="258"/>
      <c r="W356" s="657"/>
      <c r="X356" s="657"/>
    </row>
    <row r="357" spans="2:24" ht="263.45" customHeight="1" x14ac:dyDescent="0.2">
      <c r="B357" s="490"/>
      <c r="C357" s="671"/>
      <c r="D357" s="671"/>
      <c r="E357" s="671"/>
      <c r="F357" s="492"/>
      <c r="G357" s="386" t="s">
        <v>863</v>
      </c>
      <c r="H357" s="387"/>
      <c r="I357" s="387"/>
      <c r="J357" s="387"/>
      <c r="K357" s="387"/>
      <c r="L357" s="387"/>
      <c r="M357" s="387"/>
      <c r="N357" s="387"/>
      <c r="O357" s="387"/>
      <c r="P357" s="387"/>
      <c r="Q357" s="387"/>
      <c r="R357" s="388"/>
      <c r="S357" s="655"/>
      <c r="T357" s="656"/>
      <c r="U357" s="258"/>
      <c r="W357" s="657"/>
      <c r="X357" s="657"/>
    </row>
    <row r="358" spans="2:24" ht="265.89999999999998" customHeight="1" x14ac:dyDescent="0.2">
      <c r="B358" s="490"/>
      <c r="C358" s="671"/>
      <c r="D358" s="671"/>
      <c r="E358" s="671"/>
      <c r="F358" s="492"/>
      <c r="G358" s="386" t="s">
        <v>1244</v>
      </c>
      <c r="H358" s="387"/>
      <c r="I358" s="387"/>
      <c r="J358" s="387"/>
      <c r="K358" s="387"/>
      <c r="L358" s="387"/>
      <c r="M358" s="387"/>
      <c r="N358" s="387"/>
      <c r="O358" s="387"/>
      <c r="P358" s="387"/>
      <c r="Q358" s="387"/>
      <c r="R358" s="388"/>
      <c r="S358" s="655"/>
      <c r="T358" s="656"/>
      <c r="U358" s="258"/>
      <c r="W358" s="657"/>
      <c r="X358" s="657"/>
    </row>
    <row r="359" spans="2:24" ht="408.6" customHeight="1" x14ac:dyDescent="0.2">
      <c r="B359" s="490"/>
      <c r="C359" s="671"/>
      <c r="D359" s="671"/>
      <c r="E359" s="671"/>
      <c r="F359" s="492"/>
      <c r="G359" s="386" t="s">
        <v>1245</v>
      </c>
      <c r="H359" s="387"/>
      <c r="I359" s="387"/>
      <c r="J359" s="387"/>
      <c r="K359" s="387"/>
      <c r="L359" s="387"/>
      <c r="M359" s="387"/>
      <c r="N359" s="387"/>
      <c r="O359" s="387"/>
      <c r="P359" s="387"/>
      <c r="Q359" s="387"/>
      <c r="R359" s="388"/>
      <c r="S359" s="655"/>
      <c r="T359" s="656"/>
      <c r="U359" s="258"/>
      <c r="W359" s="657"/>
      <c r="X359" s="657"/>
    </row>
    <row r="360" spans="2:24" ht="340.15" customHeight="1" x14ac:dyDescent="0.2">
      <c r="B360" s="490"/>
      <c r="C360" s="671"/>
      <c r="D360" s="671"/>
      <c r="E360" s="671"/>
      <c r="F360" s="492"/>
      <c r="G360" s="386" t="s">
        <v>864</v>
      </c>
      <c r="H360" s="387"/>
      <c r="I360" s="387"/>
      <c r="J360" s="387"/>
      <c r="K360" s="387"/>
      <c r="L360" s="387"/>
      <c r="M360" s="387"/>
      <c r="N360" s="387"/>
      <c r="O360" s="387"/>
      <c r="P360" s="387"/>
      <c r="Q360" s="387"/>
      <c r="R360" s="388"/>
      <c r="S360" s="655"/>
      <c r="T360" s="656"/>
      <c r="U360" s="258"/>
      <c r="W360" s="657"/>
      <c r="X360" s="657"/>
    </row>
    <row r="361" spans="2:24" ht="266.45" customHeight="1" x14ac:dyDescent="0.2">
      <c r="B361" s="490"/>
      <c r="C361" s="671"/>
      <c r="D361" s="671"/>
      <c r="E361" s="671"/>
      <c r="F361" s="492"/>
      <c r="G361" s="386" t="s">
        <v>865</v>
      </c>
      <c r="H361" s="387"/>
      <c r="I361" s="387"/>
      <c r="J361" s="387"/>
      <c r="K361" s="387"/>
      <c r="L361" s="387"/>
      <c r="M361" s="387"/>
      <c r="N361" s="387"/>
      <c r="O361" s="387"/>
      <c r="P361" s="387"/>
      <c r="Q361" s="387"/>
      <c r="R361" s="388"/>
      <c r="S361" s="655"/>
      <c r="T361" s="656"/>
      <c r="U361" s="258"/>
      <c r="W361" s="657"/>
      <c r="X361" s="657"/>
    </row>
    <row r="362" spans="2:24" ht="218.45" customHeight="1" x14ac:dyDescent="0.2">
      <c r="B362" s="490"/>
      <c r="C362" s="671"/>
      <c r="D362" s="671"/>
      <c r="E362" s="671"/>
      <c r="F362" s="492"/>
      <c r="G362" s="386" t="s">
        <v>866</v>
      </c>
      <c r="H362" s="387"/>
      <c r="I362" s="387"/>
      <c r="J362" s="387"/>
      <c r="K362" s="387"/>
      <c r="L362" s="387"/>
      <c r="M362" s="387"/>
      <c r="N362" s="387"/>
      <c r="O362" s="387"/>
      <c r="P362" s="387"/>
      <c r="Q362" s="387"/>
      <c r="R362" s="388"/>
      <c r="S362" s="655"/>
      <c r="T362" s="656"/>
      <c r="U362" s="258"/>
      <c r="W362" s="657"/>
      <c r="X362" s="657"/>
    </row>
    <row r="363" spans="2:24" ht="135.6" customHeight="1" x14ac:dyDescent="0.2">
      <c r="B363" s="490"/>
      <c r="C363" s="671"/>
      <c r="D363" s="671"/>
      <c r="E363" s="671"/>
      <c r="F363" s="492"/>
      <c r="G363" s="644" t="s">
        <v>839</v>
      </c>
      <c r="H363" s="663"/>
      <c r="I363" s="663"/>
      <c r="J363" s="663"/>
      <c r="K363" s="663"/>
      <c r="L363" s="663"/>
      <c r="M363" s="663"/>
      <c r="N363" s="663"/>
      <c r="O363" s="663"/>
      <c r="P363" s="663"/>
      <c r="Q363" s="663"/>
      <c r="R363" s="645"/>
      <c r="S363" s="655"/>
      <c r="T363" s="656"/>
      <c r="U363" s="258"/>
      <c r="W363" s="657"/>
      <c r="X363" s="657"/>
    </row>
    <row r="364" spans="2:24" ht="139.9" customHeight="1" x14ac:dyDescent="0.2">
      <c r="B364" s="490"/>
      <c r="C364" s="671"/>
      <c r="D364" s="671"/>
      <c r="E364" s="671"/>
      <c r="F364" s="492"/>
      <c r="G364" s="386" t="s">
        <v>977</v>
      </c>
      <c r="H364" s="387"/>
      <c r="I364" s="387"/>
      <c r="J364" s="387"/>
      <c r="K364" s="387"/>
      <c r="L364" s="387"/>
      <c r="M364" s="387"/>
      <c r="N364" s="387"/>
      <c r="O364" s="387"/>
      <c r="P364" s="387"/>
      <c r="Q364" s="387"/>
      <c r="R364" s="388"/>
      <c r="S364" s="655"/>
      <c r="T364" s="656"/>
      <c r="U364" s="258"/>
      <c r="W364" s="657"/>
      <c r="X364" s="657"/>
    </row>
    <row r="365" spans="2:24" ht="409.15" customHeight="1" x14ac:dyDescent="0.2">
      <c r="B365" s="490"/>
      <c r="C365" s="671"/>
      <c r="D365" s="671"/>
      <c r="E365" s="671"/>
      <c r="F365" s="492"/>
      <c r="G365" s="380" t="s">
        <v>1246</v>
      </c>
      <c r="H365" s="381"/>
      <c r="I365" s="381"/>
      <c r="J365" s="381"/>
      <c r="K365" s="381"/>
      <c r="L365" s="381"/>
      <c r="M365" s="381"/>
      <c r="N365" s="381"/>
      <c r="O365" s="381"/>
      <c r="P365" s="381"/>
      <c r="Q365" s="381"/>
      <c r="R365" s="382"/>
      <c r="S365" s="655"/>
      <c r="T365" s="656"/>
      <c r="U365" s="258"/>
      <c r="W365" s="657"/>
      <c r="X365" s="657"/>
    </row>
    <row r="366" spans="2:24" ht="251.45" customHeight="1" thickBot="1" x14ac:dyDescent="0.25">
      <c r="B366" s="490"/>
      <c r="C366" s="671"/>
      <c r="D366" s="671"/>
      <c r="E366" s="671"/>
      <c r="F366" s="492"/>
      <c r="G366" s="389"/>
      <c r="H366" s="390"/>
      <c r="I366" s="390"/>
      <c r="J366" s="390"/>
      <c r="K366" s="390"/>
      <c r="L366" s="390"/>
      <c r="M366" s="390"/>
      <c r="N366" s="390"/>
      <c r="O366" s="390"/>
      <c r="P366" s="390"/>
      <c r="Q366" s="390"/>
      <c r="R366" s="391"/>
      <c r="S366" s="655"/>
      <c r="T366" s="656"/>
      <c r="U366" s="258"/>
      <c r="W366" s="657"/>
      <c r="X366" s="657"/>
    </row>
    <row r="367" spans="2:24" ht="114.6" customHeight="1" x14ac:dyDescent="0.2">
      <c r="B367" s="392" t="s">
        <v>871</v>
      </c>
      <c r="C367" s="393"/>
      <c r="D367" s="393"/>
      <c r="E367" s="393"/>
      <c r="F367" s="394"/>
      <c r="G367" s="675" t="s">
        <v>867</v>
      </c>
      <c r="H367" s="675"/>
      <c r="I367" s="675"/>
      <c r="J367" s="675"/>
      <c r="K367" s="675"/>
      <c r="L367" s="675"/>
      <c r="M367" s="675"/>
      <c r="N367" s="675"/>
      <c r="O367" s="675"/>
      <c r="P367" s="675"/>
      <c r="Q367" s="675"/>
      <c r="R367" s="675"/>
      <c r="S367" s="653"/>
      <c r="T367" s="654"/>
      <c r="U367" s="258"/>
    </row>
    <row r="368" spans="2:24" ht="169.9" customHeight="1" x14ac:dyDescent="0.2">
      <c r="B368" s="392" t="s">
        <v>872</v>
      </c>
      <c r="C368" s="393"/>
      <c r="D368" s="393"/>
      <c r="E368" s="393"/>
      <c r="F368" s="394"/>
      <c r="G368" s="395" t="s">
        <v>868</v>
      </c>
      <c r="H368" s="395"/>
      <c r="I368" s="395"/>
      <c r="J368" s="395"/>
      <c r="K368" s="395"/>
      <c r="L368" s="395"/>
      <c r="M368" s="395"/>
      <c r="N368" s="395"/>
      <c r="O368" s="395"/>
      <c r="P368" s="395"/>
      <c r="Q368" s="395"/>
      <c r="R368" s="395"/>
      <c r="S368" s="655"/>
      <c r="T368" s="656"/>
      <c r="U368" s="258"/>
    </row>
    <row r="369" spans="1:21" ht="165" customHeight="1" x14ac:dyDescent="0.2">
      <c r="B369" s="392" t="s">
        <v>873</v>
      </c>
      <c r="C369" s="393"/>
      <c r="D369" s="393"/>
      <c r="E369" s="393"/>
      <c r="F369" s="394"/>
      <c r="G369" s="395" t="s">
        <v>869</v>
      </c>
      <c r="H369" s="395"/>
      <c r="I369" s="395"/>
      <c r="J369" s="395"/>
      <c r="K369" s="395"/>
      <c r="L369" s="395"/>
      <c r="M369" s="395"/>
      <c r="N369" s="395"/>
      <c r="O369" s="395"/>
      <c r="P369" s="395"/>
      <c r="Q369" s="395"/>
      <c r="R369" s="395"/>
      <c r="S369" s="655"/>
      <c r="T369" s="656"/>
      <c r="U369" s="258"/>
    </row>
    <row r="370" spans="1:21" ht="93.6" customHeight="1" x14ac:dyDescent="0.2">
      <c r="B370" s="392" t="s">
        <v>874</v>
      </c>
      <c r="C370" s="393"/>
      <c r="D370" s="393"/>
      <c r="E370" s="393"/>
      <c r="F370" s="394"/>
      <c r="G370" s="395" t="s">
        <v>870</v>
      </c>
      <c r="H370" s="395"/>
      <c r="I370" s="395"/>
      <c r="J370" s="395"/>
      <c r="K370" s="395"/>
      <c r="L370" s="395"/>
      <c r="M370" s="395"/>
      <c r="N370" s="395"/>
      <c r="O370" s="395"/>
      <c r="P370" s="395"/>
      <c r="Q370" s="395"/>
      <c r="R370" s="395"/>
      <c r="S370" s="655"/>
      <c r="T370" s="656"/>
      <c r="U370" s="258"/>
    </row>
    <row r="371" spans="1:21" ht="127.15" customHeight="1" x14ac:dyDescent="0.2">
      <c r="B371" s="392" t="s">
        <v>875</v>
      </c>
      <c r="C371" s="393"/>
      <c r="D371" s="393"/>
      <c r="E371" s="393"/>
      <c r="F371" s="394"/>
      <c r="G371" s="395" t="s">
        <v>1249</v>
      </c>
      <c r="H371" s="395"/>
      <c r="I371" s="395"/>
      <c r="J371" s="395"/>
      <c r="K371" s="395"/>
      <c r="L371" s="395"/>
      <c r="M371" s="395"/>
      <c r="N371" s="395"/>
      <c r="O371" s="395"/>
      <c r="P371" s="395"/>
      <c r="Q371" s="395"/>
      <c r="R371" s="395"/>
      <c r="S371" s="655"/>
      <c r="T371" s="656"/>
      <c r="U371" s="258"/>
    </row>
    <row r="372" spans="1:21" ht="237.6" customHeight="1" x14ac:dyDescent="0.2">
      <c r="B372" s="392" t="s">
        <v>876</v>
      </c>
      <c r="C372" s="393"/>
      <c r="D372" s="393"/>
      <c r="E372" s="393"/>
      <c r="F372" s="394"/>
      <c r="G372" s="395" t="s">
        <v>1097</v>
      </c>
      <c r="H372" s="395"/>
      <c r="I372" s="395"/>
      <c r="J372" s="395"/>
      <c r="K372" s="395"/>
      <c r="L372" s="395"/>
      <c r="M372" s="395"/>
      <c r="N372" s="395"/>
      <c r="O372" s="395"/>
      <c r="P372" s="395"/>
      <c r="Q372" s="395"/>
      <c r="R372" s="395"/>
      <c r="S372" s="655"/>
      <c r="T372" s="656"/>
      <c r="U372" s="258"/>
    </row>
    <row r="373" spans="1:21" ht="147.6" customHeight="1" x14ac:dyDescent="0.2">
      <c r="B373" s="392" t="s">
        <v>877</v>
      </c>
      <c r="C373" s="393"/>
      <c r="D373" s="393"/>
      <c r="E373" s="393"/>
      <c r="F373" s="394"/>
      <c r="G373" s="395" t="s">
        <v>1250</v>
      </c>
      <c r="H373" s="395"/>
      <c r="I373" s="395"/>
      <c r="J373" s="395"/>
      <c r="K373" s="395"/>
      <c r="L373" s="395"/>
      <c r="M373" s="395"/>
      <c r="N373" s="395"/>
      <c r="O373" s="395"/>
      <c r="P373" s="395"/>
      <c r="Q373" s="395"/>
      <c r="R373" s="395"/>
      <c r="S373" s="655"/>
      <c r="T373" s="656"/>
      <c r="U373" s="258"/>
    </row>
    <row r="374" spans="1:21" ht="136.15" customHeight="1" x14ac:dyDescent="0.2">
      <c r="B374" s="392" t="s">
        <v>878</v>
      </c>
      <c r="C374" s="393"/>
      <c r="D374" s="393"/>
      <c r="E374" s="393"/>
      <c r="F374" s="394"/>
      <c r="G374" s="395" t="s">
        <v>1151</v>
      </c>
      <c r="H374" s="395"/>
      <c r="I374" s="395"/>
      <c r="J374" s="395"/>
      <c r="K374" s="395"/>
      <c r="L374" s="395"/>
      <c r="M374" s="395"/>
      <c r="N374" s="395"/>
      <c r="O374" s="395"/>
      <c r="P374" s="395"/>
      <c r="Q374" s="395"/>
      <c r="R374" s="395"/>
      <c r="S374" s="655"/>
      <c r="T374" s="656"/>
      <c r="U374" s="258"/>
    </row>
    <row r="375" spans="1:21" ht="102.6" customHeight="1" x14ac:dyDescent="0.2">
      <c r="B375" s="392" t="s">
        <v>879</v>
      </c>
      <c r="C375" s="393"/>
      <c r="D375" s="393"/>
      <c r="E375" s="393"/>
      <c r="F375" s="394"/>
      <c r="G375" s="395" t="s">
        <v>1098</v>
      </c>
      <c r="H375" s="395"/>
      <c r="I375" s="395"/>
      <c r="J375" s="395"/>
      <c r="K375" s="395"/>
      <c r="L375" s="395"/>
      <c r="M375" s="395"/>
      <c r="N375" s="395"/>
      <c r="O375" s="395"/>
      <c r="P375" s="395"/>
      <c r="Q375" s="395"/>
      <c r="R375" s="395"/>
      <c r="S375" s="655"/>
      <c r="T375" s="656"/>
      <c r="U375" s="258"/>
    </row>
    <row r="376" spans="1:21" ht="102.6" customHeight="1" x14ac:dyDescent="0.2">
      <c r="B376" s="392" t="s">
        <v>880</v>
      </c>
      <c r="C376" s="393"/>
      <c r="D376" s="393"/>
      <c r="E376" s="393"/>
      <c r="F376" s="394"/>
      <c r="G376" s="395" t="s">
        <v>1152</v>
      </c>
      <c r="H376" s="395"/>
      <c r="I376" s="395"/>
      <c r="J376" s="395"/>
      <c r="K376" s="395"/>
      <c r="L376" s="395"/>
      <c r="M376" s="395"/>
      <c r="N376" s="395"/>
      <c r="O376" s="395"/>
      <c r="P376" s="395"/>
      <c r="Q376" s="395"/>
      <c r="R376" s="395"/>
      <c r="S376" s="655"/>
      <c r="T376" s="656"/>
      <c r="U376" s="258"/>
    </row>
    <row r="377" spans="1:21" ht="144.6" customHeight="1" x14ac:dyDescent="0.2">
      <c r="B377" s="392" t="s">
        <v>881</v>
      </c>
      <c r="C377" s="393"/>
      <c r="D377" s="393"/>
      <c r="E377" s="393"/>
      <c r="F377" s="394"/>
      <c r="G377" s="395" t="s">
        <v>1251</v>
      </c>
      <c r="H377" s="395"/>
      <c r="I377" s="395"/>
      <c r="J377" s="395"/>
      <c r="K377" s="395"/>
      <c r="L377" s="395"/>
      <c r="M377" s="395"/>
      <c r="N377" s="395"/>
      <c r="O377" s="395"/>
      <c r="P377" s="395"/>
      <c r="Q377" s="395"/>
      <c r="R377" s="395"/>
      <c r="S377" s="655"/>
      <c r="T377" s="656"/>
      <c r="U377" s="258"/>
    </row>
    <row r="378" spans="1:21" ht="114" customHeight="1" x14ac:dyDescent="0.2">
      <c r="B378" s="392" t="s">
        <v>997</v>
      </c>
      <c r="C378" s="393"/>
      <c r="D378" s="393"/>
      <c r="E378" s="393"/>
      <c r="F378" s="394"/>
      <c r="G378" s="395" t="s">
        <v>1252</v>
      </c>
      <c r="H378" s="395"/>
      <c r="I378" s="395"/>
      <c r="J378" s="395"/>
      <c r="K378" s="395"/>
      <c r="L378" s="395"/>
      <c r="M378" s="395"/>
      <c r="N378" s="395"/>
      <c r="O378" s="395"/>
      <c r="P378" s="395"/>
      <c r="Q378" s="395"/>
      <c r="R378" s="395"/>
      <c r="S378" s="655"/>
      <c r="T378" s="656"/>
      <c r="U378" s="258"/>
    </row>
    <row r="379" spans="1:21" ht="94.9" customHeight="1" x14ac:dyDescent="0.2">
      <c r="B379" s="392" t="s">
        <v>1099</v>
      </c>
      <c r="C379" s="393"/>
      <c r="D379" s="393"/>
      <c r="E379" s="393"/>
      <c r="F379" s="394"/>
      <c r="G379" s="395" t="s">
        <v>1153</v>
      </c>
      <c r="H379" s="395"/>
      <c r="I379" s="395"/>
      <c r="J379" s="395"/>
      <c r="K379" s="395"/>
      <c r="L379" s="395"/>
      <c r="M379" s="395"/>
      <c r="N379" s="395"/>
      <c r="O379" s="395"/>
      <c r="P379" s="395"/>
      <c r="Q379" s="395"/>
      <c r="R379" s="395"/>
      <c r="S379" s="655"/>
      <c r="T379" s="656"/>
      <c r="U379" s="258"/>
    </row>
    <row r="380" spans="1:21" ht="116.45" customHeight="1" x14ac:dyDescent="0.2">
      <c r="B380" s="392" t="s">
        <v>1132</v>
      </c>
      <c r="C380" s="393"/>
      <c r="D380" s="393"/>
      <c r="E380" s="393"/>
      <c r="F380" s="394"/>
      <c r="G380" s="395" t="s">
        <v>1253</v>
      </c>
      <c r="H380" s="395"/>
      <c r="I380" s="395"/>
      <c r="J380" s="395"/>
      <c r="K380" s="395"/>
      <c r="L380" s="395"/>
      <c r="M380" s="395"/>
      <c r="N380" s="395"/>
      <c r="O380" s="395"/>
      <c r="P380" s="395"/>
      <c r="Q380" s="395"/>
      <c r="R380" s="395"/>
      <c r="S380" s="655"/>
      <c r="T380" s="656"/>
      <c r="U380" s="258"/>
    </row>
    <row r="381" spans="1:21" ht="101.45" customHeight="1" x14ac:dyDescent="0.2">
      <c r="B381" s="392" t="s">
        <v>1131</v>
      </c>
      <c r="C381" s="393"/>
      <c r="D381" s="393"/>
      <c r="E381" s="393"/>
      <c r="F381" s="394"/>
      <c r="G381" s="395" t="s">
        <v>1254</v>
      </c>
      <c r="H381" s="395"/>
      <c r="I381" s="395"/>
      <c r="J381" s="395"/>
      <c r="K381" s="395"/>
      <c r="L381" s="395"/>
      <c r="M381" s="395"/>
      <c r="N381" s="395"/>
      <c r="O381" s="395"/>
      <c r="P381" s="395"/>
      <c r="Q381" s="395"/>
      <c r="R381" s="395"/>
      <c r="S381" s="676"/>
      <c r="T381" s="677"/>
      <c r="U381" s="258"/>
    </row>
    <row r="382" spans="1:21" ht="15" customHeight="1" x14ac:dyDescent="0.2">
      <c r="B382" s="702" t="s">
        <v>111</v>
      </c>
      <c r="C382" s="703"/>
      <c r="D382" s="703"/>
      <c r="E382" s="703"/>
      <c r="F382" s="703"/>
      <c r="G382" s="703"/>
      <c r="H382" s="703"/>
      <c r="I382" s="703"/>
      <c r="J382" s="703"/>
      <c r="K382" s="703"/>
      <c r="L382" s="703"/>
      <c r="M382" s="703"/>
      <c r="N382" s="703"/>
      <c r="O382" s="703"/>
      <c r="P382" s="703"/>
      <c r="Q382" s="703"/>
      <c r="R382" s="703"/>
      <c r="S382" s="703"/>
      <c r="T382" s="704"/>
    </row>
    <row r="383" spans="1:21" ht="15" customHeight="1" x14ac:dyDescent="0.2">
      <c r="B383" s="501" t="s">
        <v>46</v>
      </c>
      <c r="C383" s="502"/>
      <c r="D383" s="502"/>
      <c r="E383" s="502"/>
      <c r="F383" s="503"/>
      <c r="G383" s="699" t="s">
        <v>102</v>
      </c>
      <c r="H383" s="709"/>
      <c r="I383" s="709"/>
      <c r="J383" s="709"/>
      <c r="K383" s="709"/>
      <c r="L383" s="709"/>
      <c r="M383" s="709"/>
      <c r="N383" s="709"/>
      <c r="O383" s="709"/>
      <c r="P383" s="709"/>
      <c r="Q383" s="709"/>
      <c r="R383" s="700"/>
      <c r="S383" s="699" t="s">
        <v>103</v>
      </c>
      <c r="T383" s="700"/>
    </row>
    <row r="384" spans="1:21" ht="133.15" customHeight="1" x14ac:dyDescent="0.2">
      <c r="A384" s="54"/>
      <c r="B384" s="616" t="s">
        <v>537</v>
      </c>
      <c r="C384" s="624"/>
      <c r="D384" s="624"/>
      <c r="E384" s="624"/>
      <c r="F384" s="617"/>
      <c r="G384" s="701" t="s">
        <v>1295</v>
      </c>
      <c r="H384" s="701"/>
      <c r="I384" s="701"/>
      <c r="J384" s="701"/>
      <c r="K384" s="701"/>
      <c r="L384" s="701"/>
      <c r="M384" s="701"/>
      <c r="N384" s="701"/>
      <c r="O384" s="701"/>
      <c r="P384" s="701"/>
      <c r="Q384" s="701"/>
      <c r="R384" s="701"/>
      <c r="S384" s="644" t="s">
        <v>1296</v>
      </c>
      <c r="T384" s="645"/>
    </row>
    <row r="385" spans="1:20" ht="216" customHeight="1" x14ac:dyDescent="0.2">
      <c r="A385" s="54"/>
      <c r="B385" s="616" t="s">
        <v>538</v>
      </c>
      <c r="C385" s="624"/>
      <c r="D385" s="624"/>
      <c r="E385" s="624"/>
      <c r="F385" s="617"/>
      <c r="G385" s="705" t="s">
        <v>1297</v>
      </c>
      <c r="H385" s="706"/>
      <c r="I385" s="706"/>
      <c r="J385" s="706"/>
      <c r="K385" s="706"/>
      <c r="L385" s="706"/>
      <c r="M385" s="706"/>
      <c r="N385" s="706"/>
      <c r="O385" s="706"/>
      <c r="P385" s="706"/>
      <c r="Q385" s="706"/>
      <c r="R385" s="707"/>
      <c r="S385" s="644" t="str">
        <f>+S384</f>
        <v>Actividades de Operación ejecutadas en la Fase de Construcción
Semana 282</v>
      </c>
      <c r="T385" s="645"/>
    </row>
    <row r="386" spans="1:20" ht="228.6" customHeight="1" x14ac:dyDescent="0.2">
      <c r="A386" s="54"/>
      <c r="B386" s="616" t="s">
        <v>539</v>
      </c>
      <c r="C386" s="624"/>
      <c r="D386" s="624"/>
      <c r="E386" s="624"/>
      <c r="F386" s="617"/>
      <c r="G386" s="687" t="s">
        <v>1159</v>
      </c>
      <c r="H386" s="688"/>
      <c r="I386" s="688"/>
      <c r="J386" s="688"/>
      <c r="K386" s="688"/>
      <c r="L386" s="688"/>
      <c r="M386" s="688"/>
      <c r="N386" s="688"/>
      <c r="O386" s="688"/>
      <c r="P386" s="688"/>
      <c r="Q386" s="688"/>
      <c r="R386" s="689"/>
      <c r="S386" s="644" t="str">
        <f>+S384</f>
        <v>Actividades de Operación ejecutadas en la Fase de Construcción
Semana 282</v>
      </c>
      <c r="T386" s="645"/>
    </row>
    <row r="387" spans="1:20" ht="162.6" customHeight="1" x14ac:dyDescent="0.2">
      <c r="A387" s="54"/>
      <c r="B387" s="616" t="s">
        <v>540</v>
      </c>
      <c r="C387" s="624"/>
      <c r="D387" s="624"/>
      <c r="E387" s="624"/>
      <c r="F387" s="617"/>
      <c r="G387" s="687" t="s">
        <v>1300</v>
      </c>
      <c r="H387" s="688"/>
      <c r="I387" s="688"/>
      <c r="J387" s="688"/>
      <c r="K387" s="688"/>
      <c r="L387" s="688"/>
      <c r="M387" s="688"/>
      <c r="N387" s="688"/>
      <c r="O387" s="688"/>
      <c r="P387" s="688"/>
      <c r="Q387" s="688"/>
      <c r="R387" s="689"/>
      <c r="S387" s="644" t="str">
        <f>+S386</f>
        <v>Actividades de Operación ejecutadas en la Fase de Construcción
Semana 282</v>
      </c>
      <c r="T387" s="645"/>
    </row>
    <row r="388" spans="1:20" ht="160.9" customHeight="1" x14ac:dyDescent="0.2">
      <c r="A388" s="54"/>
      <c r="B388" s="616" t="s">
        <v>541</v>
      </c>
      <c r="C388" s="624"/>
      <c r="D388" s="624"/>
      <c r="E388" s="624"/>
      <c r="F388" s="617"/>
      <c r="G388" s="687" t="s">
        <v>1298</v>
      </c>
      <c r="H388" s="688"/>
      <c r="I388" s="688"/>
      <c r="J388" s="688"/>
      <c r="K388" s="688"/>
      <c r="L388" s="688"/>
      <c r="M388" s="688"/>
      <c r="N388" s="688"/>
      <c r="O388" s="688"/>
      <c r="P388" s="688"/>
      <c r="Q388" s="688"/>
      <c r="R388" s="689"/>
      <c r="S388" s="644" t="str">
        <f>+S384</f>
        <v>Actividades de Operación ejecutadas en la Fase de Construcción
Semana 282</v>
      </c>
      <c r="T388" s="645"/>
    </row>
    <row r="389" spans="1:20" ht="228.6" customHeight="1" x14ac:dyDescent="0.2">
      <c r="A389" s="54"/>
      <c r="B389" s="616" t="s">
        <v>542</v>
      </c>
      <c r="C389" s="624"/>
      <c r="D389" s="624"/>
      <c r="E389" s="624"/>
      <c r="F389" s="617"/>
      <c r="G389" s="696" t="s">
        <v>1299</v>
      </c>
      <c r="H389" s="697"/>
      <c r="I389" s="697"/>
      <c r="J389" s="697"/>
      <c r="K389" s="697"/>
      <c r="L389" s="697"/>
      <c r="M389" s="697"/>
      <c r="N389" s="697"/>
      <c r="O389" s="697"/>
      <c r="P389" s="697"/>
      <c r="Q389" s="697"/>
      <c r="R389" s="697"/>
      <c r="S389" s="644" t="str">
        <f>+S384</f>
        <v>Actividades de Operación ejecutadas en la Fase de Construcción
Semana 282</v>
      </c>
      <c r="T389" s="645"/>
    </row>
    <row r="390" spans="1:20" ht="374.45" customHeight="1" x14ac:dyDescent="0.2">
      <c r="B390" s="487" t="s">
        <v>305</v>
      </c>
      <c r="C390" s="488"/>
      <c r="D390" s="488"/>
      <c r="E390" s="488"/>
      <c r="F390" s="488"/>
      <c r="G390" s="693"/>
      <c r="H390" s="694"/>
      <c r="I390" s="694"/>
      <c r="J390" s="694"/>
      <c r="K390" s="694"/>
      <c r="L390" s="694"/>
      <c r="M390" s="694"/>
      <c r="N390" s="694"/>
      <c r="O390" s="694"/>
      <c r="P390" s="694"/>
      <c r="Q390" s="694"/>
      <c r="R390" s="695"/>
      <c r="S390" s="616"/>
      <c r="T390" s="617"/>
    </row>
    <row r="391" spans="1:20" ht="14.1" customHeight="1" x14ac:dyDescent="0.2">
      <c r="B391" s="68"/>
      <c r="C391" s="51"/>
      <c r="D391" s="51"/>
      <c r="E391" s="51"/>
      <c r="F391" s="51"/>
      <c r="G391" s="65"/>
      <c r="H391" s="49"/>
      <c r="I391" s="49"/>
      <c r="J391" s="49"/>
      <c r="K391" s="49"/>
      <c r="L391" s="49"/>
      <c r="M391" s="49"/>
      <c r="N391" s="49"/>
      <c r="O391" s="49"/>
      <c r="P391" s="49"/>
      <c r="Q391" s="49"/>
      <c r="R391" s="49"/>
      <c r="S391" s="51"/>
      <c r="T391" s="69"/>
    </row>
    <row r="392" spans="1:20" ht="24" customHeight="1" x14ac:dyDescent="0.2">
      <c r="B392" s="479" t="s">
        <v>104</v>
      </c>
      <c r="C392" s="480"/>
      <c r="D392" s="480"/>
      <c r="E392" s="480"/>
      <c r="F392" s="480"/>
      <c r="G392" s="480"/>
      <c r="H392" s="480"/>
      <c r="I392" s="480"/>
      <c r="J392" s="480"/>
      <c r="K392" s="480"/>
      <c r="L392" s="480"/>
      <c r="M392" s="480"/>
      <c r="N392" s="480"/>
      <c r="O392" s="480"/>
      <c r="P392" s="480"/>
      <c r="Q392" s="480"/>
      <c r="R392" s="480"/>
      <c r="S392" s="480"/>
      <c r="T392" s="481"/>
    </row>
    <row r="393" spans="1:20" ht="196.15" customHeight="1" x14ac:dyDescent="0.2">
      <c r="B393" s="698" t="s">
        <v>1402</v>
      </c>
      <c r="C393" s="698"/>
      <c r="D393" s="698"/>
      <c r="E393" s="698"/>
      <c r="F393" s="698"/>
      <c r="G393" s="698"/>
      <c r="H393" s="698"/>
      <c r="I393" s="698"/>
      <c r="J393" s="698"/>
      <c r="K393" s="698"/>
      <c r="L393" s="698"/>
      <c r="M393" s="698"/>
      <c r="N393" s="698"/>
      <c r="O393" s="698"/>
      <c r="P393" s="698"/>
      <c r="Q393" s="698"/>
      <c r="R393" s="698"/>
      <c r="S393" s="698"/>
      <c r="T393" s="698"/>
    </row>
    <row r="394" spans="1:20" ht="14.25" customHeight="1" x14ac:dyDescent="0.2">
      <c r="B394" s="684"/>
      <c r="C394" s="684"/>
      <c r="D394" s="684"/>
      <c r="E394" s="684"/>
      <c r="F394" s="684"/>
      <c r="G394" s="684"/>
      <c r="H394" s="684"/>
      <c r="I394" s="684"/>
      <c r="J394" s="684"/>
      <c r="K394" s="684"/>
      <c r="L394" s="684"/>
      <c r="M394" s="684"/>
      <c r="N394" s="684"/>
      <c r="O394" s="684"/>
      <c r="P394" s="684"/>
      <c r="Q394" s="685"/>
      <c r="R394" s="686"/>
      <c r="S394" s="684"/>
      <c r="T394" s="685"/>
    </row>
    <row r="395" spans="1:20" ht="15" customHeight="1" x14ac:dyDescent="0.2">
      <c r="B395" s="690" t="s">
        <v>105</v>
      </c>
      <c r="C395" s="691"/>
      <c r="D395" s="691"/>
      <c r="E395" s="691"/>
      <c r="F395" s="692"/>
      <c r="G395" s="690" t="s">
        <v>106</v>
      </c>
      <c r="H395" s="691"/>
      <c r="I395" s="691"/>
      <c r="J395" s="691"/>
      <c r="K395" s="691"/>
      <c r="L395" s="691"/>
      <c r="M395" s="691"/>
      <c r="N395" s="691"/>
      <c r="O395" s="691"/>
      <c r="P395" s="692"/>
      <c r="Q395" s="690" t="s">
        <v>107</v>
      </c>
      <c r="R395" s="691"/>
      <c r="S395" s="691"/>
      <c r="T395" s="692"/>
    </row>
    <row r="396" spans="1:20" ht="114.75" customHeight="1" x14ac:dyDescent="0.2">
      <c r="B396" s="678" t="s">
        <v>454</v>
      </c>
      <c r="C396" s="679"/>
      <c r="D396" s="679"/>
      <c r="E396" s="679"/>
      <c r="F396" s="680"/>
      <c r="G396" s="681" t="s">
        <v>287</v>
      </c>
      <c r="H396" s="682"/>
      <c r="I396" s="682"/>
      <c r="J396" s="682"/>
      <c r="K396" s="682"/>
      <c r="L396" s="682"/>
      <c r="M396" s="682"/>
      <c r="N396" s="682"/>
      <c r="O396" s="682"/>
      <c r="P396" s="683"/>
      <c r="Q396" s="681" t="s">
        <v>115</v>
      </c>
      <c r="R396" s="682"/>
      <c r="S396" s="682"/>
      <c r="T396" s="683"/>
    </row>
    <row r="397" spans="1:20" ht="13.9" customHeight="1" x14ac:dyDescent="0.2">
      <c r="G397" s="47"/>
      <c r="H397" s="47"/>
      <c r="I397" s="47"/>
      <c r="J397" s="47"/>
      <c r="K397" s="47"/>
      <c r="L397" s="47"/>
      <c r="M397" s="47"/>
      <c r="N397" s="47"/>
      <c r="O397" s="47"/>
      <c r="P397" s="47"/>
      <c r="Q397" s="48"/>
      <c r="R397" s="48"/>
    </row>
  </sheetData>
  <mergeCells count="1040">
    <mergeCell ref="S126:T126"/>
    <mergeCell ref="B127:C127"/>
    <mergeCell ref="D127:J127"/>
    <mergeCell ref="K127:R127"/>
    <mergeCell ref="S127:T127"/>
    <mergeCell ref="B44:H44"/>
    <mergeCell ref="I44:J44"/>
    <mergeCell ref="K44:L44"/>
    <mergeCell ref="M44:R44"/>
    <mergeCell ref="B45:H45"/>
    <mergeCell ref="I45:J45"/>
    <mergeCell ref="K45:L45"/>
    <mergeCell ref="M45:R45"/>
    <mergeCell ref="B46:H46"/>
    <mergeCell ref="I46:J46"/>
    <mergeCell ref="K46:L46"/>
    <mergeCell ref="M46:R46"/>
    <mergeCell ref="B47:H47"/>
    <mergeCell ref="I47:J47"/>
    <mergeCell ref="K47:L47"/>
    <mergeCell ref="M47:R47"/>
    <mergeCell ref="B48:H48"/>
    <mergeCell ref="I48:J48"/>
    <mergeCell ref="K48:L48"/>
    <mergeCell ref="M48:R48"/>
    <mergeCell ref="K108:R108"/>
    <mergeCell ref="S108:T108"/>
    <mergeCell ref="E101:I101"/>
    <mergeCell ref="K104:R104"/>
    <mergeCell ref="G110:R110"/>
    <mergeCell ref="D104:J104"/>
    <mergeCell ref="D180:E180"/>
    <mergeCell ref="B42:H42"/>
    <mergeCell ref="I42:J42"/>
    <mergeCell ref="K42:L42"/>
    <mergeCell ref="M42:R42"/>
    <mergeCell ref="B43:H43"/>
    <mergeCell ref="I43:J43"/>
    <mergeCell ref="K43:L43"/>
    <mergeCell ref="M43:R43"/>
    <mergeCell ref="F274:I274"/>
    <mergeCell ref="B263:C263"/>
    <mergeCell ref="B266:K266"/>
    <mergeCell ref="K248:L248"/>
    <mergeCell ref="I261:K261"/>
    <mergeCell ref="C238:D238"/>
    <mergeCell ref="C243:T243"/>
    <mergeCell ref="K239:T239"/>
    <mergeCell ref="C248:D248"/>
    <mergeCell ref="E238:F238"/>
    <mergeCell ref="G238:J238"/>
    <mergeCell ref="C239:D239"/>
    <mergeCell ref="G241:J241"/>
    <mergeCell ref="K241:T241"/>
    <mergeCell ref="G236:J236"/>
    <mergeCell ref="K236:T236"/>
    <mergeCell ref="E234:F234"/>
    <mergeCell ref="G234:J234"/>
    <mergeCell ref="B138:C138"/>
    <mergeCell ref="B146:D146"/>
    <mergeCell ref="E146:F146"/>
    <mergeCell ref="C214:D214"/>
    <mergeCell ref="K126:R126"/>
    <mergeCell ref="B174:C174"/>
    <mergeCell ref="B175:C175"/>
    <mergeCell ref="D175:E175"/>
    <mergeCell ref="G163:K163"/>
    <mergeCell ref="D172:E172"/>
    <mergeCell ref="G211:J211"/>
    <mergeCell ref="B141:C141"/>
    <mergeCell ref="G209:J210"/>
    <mergeCell ref="D167:E167"/>
    <mergeCell ref="B152:D152"/>
    <mergeCell ref="S139:T139"/>
    <mergeCell ref="B148:D148"/>
    <mergeCell ref="E150:F150"/>
    <mergeCell ref="D136:J136"/>
    <mergeCell ref="F194:I194"/>
    <mergeCell ref="D199:E199"/>
    <mergeCell ref="K105:R105"/>
    <mergeCell ref="S105:T105"/>
    <mergeCell ref="B134:T134"/>
    <mergeCell ref="S122:T122"/>
    <mergeCell ref="S129:T129"/>
    <mergeCell ref="B151:D151"/>
    <mergeCell ref="B160:D160"/>
    <mergeCell ref="S115:T115"/>
    <mergeCell ref="E159:F159"/>
    <mergeCell ref="B107:C107"/>
    <mergeCell ref="D107:J107"/>
    <mergeCell ref="K107:R107"/>
    <mergeCell ref="B170:C170"/>
    <mergeCell ref="E151:F153"/>
    <mergeCell ref="K151:K153"/>
    <mergeCell ref="J177:T177"/>
    <mergeCell ref="B161:K161"/>
    <mergeCell ref="G162:H162"/>
    <mergeCell ref="B164:K164"/>
    <mergeCell ref="D163:E163"/>
    <mergeCell ref="D168:E168"/>
    <mergeCell ref="S124:T124"/>
    <mergeCell ref="B113:E113"/>
    <mergeCell ref="B114:E115"/>
    <mergeCell ref="B116:E116"/>
    <mergeCell ref="G116:R116"/>
    <mergeCell ref="S116:T116"/>
    <mergeCell ref="B117:E118"/>
    <mergeCell ref="B110:E110"/>
    <mergeCell ref="D130:J130"/>
    <mergeCell ref="K130:R130"/>
    <mergeCell ref="S123:T123"/>
    <mergeCell ref="B124:C124"/>
    <mergeCell ref="S125:T125"/>
    <mergeCell ref="B128:C128"/>
    <mergeCell ref="D128:J128"/>
    <mergeCell ref="K128:R128"/>
    <mergeCell ref="S128:T128"/>
    <mergeCell ref="G113:R113"/>
    <mergeCell ref="G114:R114"/>
    <mergeCell ref="B111:E112"/>
    <mergeCell ref="L158:T165"/>
    <mergeCell ref="I159:K159"/>
    <mergeCell ref="B142:T142"/>
    <mergeCell ref="G117:R117"/>
    <mergeCell ref="S117:T117"/>
    <mergeCell ref="B126:C126"/>
    <mergeCell ref="D126:J126"/>
    <mergeCell ref="S113:T113"/>
    <mergeCell ref="J101:R101"/>
    <mergeCell ref="S101:T101"/>
    <mergeCell ref="S104:T104"/>
    <mergeCell ref="K103:R103"/>
    <mergeCell ref="S103:T103"/>
    <mergeCell ref="B103:C103"/>
    <mergeCell ref="D103:J103"/>
    <mergeCell ref="B125:C125"/>
    <mergeCell ref="D125:J125"/>
    <mergeCell ref="B105:C105"/>
    <mergeCell ref="D105:J105"/>
    <mergeCell ref="C100:D100"/>
    <mergeCell ref="K125:R125"/>
    <mergeCell ref="B109:T109"/>
    <mergeCell ref="D122:J122"/>
    <mergeCell ref="C101:D101"/>
    <mergeCell ref="B122:C122"/>
    <mergeCell ref="S121:T121"/>
    <mergeCell ref="E100:I100"/>
    <mergeCell ref="G115:R115"/>
    <mergeCell ref="S106:T106"/>
    <mergeCell ref="S112:T112"/>
    <mergeCell ref="K122:R122"/>
    <mergeCell ref="B121:C121"/>
    <mergeCell ref="E96:I96"/>
    <mergeCell ref="S97:T97"/>
    <mergeCell ref="E55:H55"/>
    <mergeCell ref="E58:H58"/>
    <mergeCell ref="C65:D75"/>
    <mergeCell ref="S66:T66"/>
    <mergeCell ref="I72:R72"/>
    <mergeCell ref="S96:T96"/>
    <mergeCell ref="S94:T94"/>
    <mergeCell ref="J95:R95"/>
    <mergeCell ref="J99:R99"/>
    <mergeCell ref="J98:R98"/>
    <mergeCell ref="E99:I99"/>
    <mergeCell ref="J100:R100"/>
    <mergeCell ref="I76:R76"/>
    <mergeCell ref="C89:D91"/>
    <mergeCell ref="C81:D88"/>
    <mergeCell ref="J83:R83"/>
    <mergeCell ref="B79:T79"/>
    <mergeCell ref="E92:I92"/>
    <mergeCell ref="J92:R92"/>
    <mergeCell ref="I75:R75"/>
    <mergeCell ref="E77:H77"/>
    <mergeCell ref="I77:R77"/>
    <mergeCell ref="B89:B91"/>
    <mergeCell ref="I67:R67"/>
    <mergeCell ref="S72:T72"/>
    <mergeCell ref="I63:R63"/>
    <mergeCell ref="E75:H75"/>
    <mergeCell ref="E59:H59"/>
    <mergeCell ref="S87:T87"/>
    <mergeCell ref="E81:I81"/>
    <mergeCell ref="B159:D159"/>
    <mergeCell ref="F170:I170"/>
    <mergeCell ref="J170:T170"/>
    <mergeCell ref="F166:I167"/>
    <mergeCell ref="C256:D256"/>
    <mergeCell ref="E239:F239"/>
    <mergeCell ref="G239:J239"/>
    <mergeCell ref="B267:F267"/>
    <mergeCell ref="B262:K262"/>
    <mergeCell ref="D141:J141"/>
    <mergeCell ref="E213:F213"/>
    <mergeCell ref="C205:D205"/>
    <mergeCell ref="C220:D220"/>
    <mergeCell ref="E211:F211"/>
    <mergeCell ref="C246:E246"/>
    <mergeCell ref="C241:D241"/>
    <mergeCell ref="E241:F241"/>
    <mergeCell ref="C231:D231"/>
    <mergeCell ref="B145:K145"/>
    <mergeCell ref="F196:I196"/>
    <mergeCell ref="B163:C163"/>
    <mergeCell ref="B165:K165"/>
    <mergeCell ref="G159:H159"/>
    <mergeCell ref="J178:T178"/>
    <mergeCell ref="F181:I181"/>
    <mergeCell ref="C208:L208"/>
    <mergeCell ref="C210:D210"/>
    <mergeCell ref="B166:E166"/>
    <mergeCell ref="E148:F148"/>
    <mergeCell ref="B147:D147"/>
    <mergeCell ref="E147:F147"/>
    <mergeCell ref="J197:T197"/>
    <mergeCell ref="S138:T138"/>
    <mergeCell ref="C236:D236"/>
    <mergeCell ref="B133:T133"/>
    <mergeCell ref="B162:C162"/>
    <mergeCell ref="B157:T157"/>
    <mergeCell ref="B156:T156"/>
    <mergeCell ref="I160:K160"/>
    <mergeCell ref="B181:C181"/>
    <mergeCell ref="F171:I171"/>
    <mergeCell ref="C249:D249"/>
    <mergeCell ref="C252:E252"/>
    <mergeCell ref="F269:I270"/>
    <mergeCell ref="B271:C271"/>
    <mergeCell ref="D271:E271"/>
    <mergeCell ref="F271:I271"/>
    <mergeCell ref="J271:T271"/>
    <mergeCell ref="C254:F254"/>
    <mergeCell ref="B257:T257"/>
    <mergeCell ref="H249:I249"/>
    <mergeCell ref="B268:F268"/>
    <mergeCell ref="I267:J267"/>
    <mergeCell ref="J176:T176"/>
    <mergeCell ref="K219:T219"/>
    <mergeCell ref="B182:C182"/>
    <mergeCell ref="J175:T175"/>
    <mergeCell ref="J174:T174"/>
    <mergeCell ref="C215:D215"/>
    <mergeCell ref="B150:D150"/>
    <mergeCell ref="F190:I190"/>
    <mergeCell ref="C218:D218"/>
    <mergeCell ref="G220:J220"/>
    <mergeCell ref="D138:J138"/>
    <mergeCell ref="C286:L286"/>
    <mergeCell ref="J254:L255"/>
    <mergeCell ref="C255:D255"/>
    <mergeCell ref="B278:B290"/>
    <mergeCell ref="J274:T274"/>
    <mergeCell ref="D274:E274"/>
    <mergeCell ref="M254:T255"/>
    <mergeCell ref="G254:I255"/>
    <mergeCell ref="J256:L256"/>
    <mergeCell ref="B261:D261"/>
    <mergeCell ref="D264:E264"/>
    <mergeCell ref="D272:E272"/>
    <mergeCell ref="G263:K263"/>
    <mergeCell ref="L268:T268"/>
    <mergeCell ref="K249:L249"/>
    <mergeCell ref="H246:I246"/>
    <mergeCell ref="G268:H268"/>
    <mergeCell ref="I268:J268"/>
    <mergeCell ref="G260:H260"/>
    <mergeCell ref="C253:T253"/>
    <mergeCell ref="I260:K260"/>
    <mergeCell ref="B259:K259"/>
    <mergeCell ref="B260:D260"/>
    <mergeCell ref="J272:T272"/>
    <mergeCell ref="E256:F256"/>
    <mergeCell ref="E260:F260"/>
    <mergeCell ref="C278:T278"/>
    <mergeCell ref="L267:T267"/>
    <mergeCell ref="F272:I272"/>
    <mergeCell ref="B265:K265"/>
    <mergeCell ref="G264:K264"/>
    <mergeCell ref="L259:T259"/>
    <mergeCell ref="F281:G281"/>
    <mergeCell ref="B274:C274"/>
    <mergeCell ref="J246:L246"/>
    <mergeCell ref="B258:T258"/>
    <mergeCell ref="M256:T256"/>
    <mergeCell ref="G261:H261"/>
    <mergeCell ref="E261:F261"/>
    <mergeCell ref="B243:B256"/>
    <mergeCell ref="G256:I256"/>
    <mergeCell ref="J245:L245"/>
    <mergeCell ref="H248:I248"/>
    <mergeCell ref="C251:L251"/>
    <mergeCell ref="G252:H252"/>
    <mergeCell ref="E248:F248"/>
    <mergeCell ref="H245:I245"/>
    <mergeCell ref="E221:F221"/>
    <mergeCell ref="C221:D221"/>
    <mergeCell ref="D263:E263"/>
    <mergeCell ref="L260:T266"/>
    <mergeCell ref="G267:H267"/>
    <mergeCell ref="F245:G245"/>
    <mergeCell ref="B269:E269"/>
    <mergeCell ref="C280:E280"/>
    <mergeCell ref="G223:J223"/>
    <mergeCell ref="K233:T233"/>
    <mergeCell ref="C228:D228"/>
    <mergeCell ref="B242:T242"/>
    <mergeCell ref="C235:D235"/>
    <mergeCell ref="B200:B221"/>
    <mergeCell ref="E210:F210"/>
    <mergeCell ref="K211:T211"/>
    <mergeCell ref="C201:L201"/>
    <mergeCell ref="K136:R136"/>
    <mergeCell ref="K138:R138"/>
    <mergeCell ref="K139:R139"/>
    <mergeCell ref="B137:C137"/>
    <mergeCell ref="C203:E203"/>
    <mergeCell ref="B196:C196"/>
    <mergeCell ref="D184:E184"/>
    <mergeCell ref="H205:I205"/>
    <mergeCell ref="F197:I197"/>
    <mergeCell ref="K209:T210"/>
    <mergeCell ref="F183:I183"/>
    <mergeCell ref="F179:I179"/>
    <mergeCell ref="J179:T179"/>
    <mergeCell ref="D197:E197"/>
    <mergeCell ref="J173:T173"/>
    <mergeCell ref="D174:E174"/>
    <mergeCell ref="C206:D206"/>
    <mergeCell ref="K205:L205"/>
    <mergeCell ref="B153:D153"/>
    <mergeCell ref="F186:I186"/>
    <mergeCell ref="D171:E171"/>
    <mergeCell ref="B177:C177"/>
    <mergeCell ref="J181:T181"/>
    <mergeCell ref="D176:E176"/>
    <mergeCell ref="D187:E187"/>
    <mergeCell ref="D186:E186"/>
    <mergeCell ref="H203:I203"/>
    <mergeCell ref="D170:E170"/>
    <mergeCell ref="E160:F160"/>
    <mergeCell ref="B167:C167"/>
    <mergeCell ref="F195:I195"/>
    <mergeCell ref="J195:T195"/>
    <mergeCell ref="J193:T193"/>
    <mergeCell ref="C288:G288"/>
    <mergeCell ref="G381:R381"/>
    <mergeCell ref="F273:I273"/>
    <mergeCell ref="B270:C270"/>
    <mergeCell ref="G371:R371"/>
    <mergeCell ref="G369:R369"/>
    <mergeCell ref="C290:D290"/>
    <mergeCell ref="M287:T287"/>
    <mergeCell ref="H284:L284"/>
    <mergeCell ref="E284:F284"/>
    <mergeCell ref="M279:T279"/>
    <mergeCell ref="E285:F285"/>
    <mergeCell ref="F295:G295"/>
    <mergeCell ref="H295:I295"/>
    <mergeCell ref="J295:L295"/>
    <mergeCell ref="G296:J297"/>
    <mergeCell ref="F294:G294"/>
    <mergeCell ref="H294:I294"/>
    <mergeCell ref="J294:L294"/>
    <mergeCell ref="C295:E295"/>
    <mergeCell ref="J282:L282"/>
    <mergeCell ref="J280:L280"/>
    <mergeCell ref="C281:E281"/>
    <mergeCell ref="F282:G282"/>
    <mergeCell ref="C282:E282"/>
    <mergeCell ref="H282:I282"/>
    <mergeCell ref="C284:D284"/>
    <mergeCell ref="C289:F289"/>
    <mergeCell ref="C287:G287"/>
    <mergeCell ref="J287:K287"/>
    <mergeCell ref="H280:I280"/>
    <mergeCell ref="B369:F369"/>
    <mergeCell ref="H288:I288"/>
    <mergeCell ref="B291:T291"/>
    <mergeCell ref="B372:F372"/>
    <mergeCell ref="G372:R372"/>
    <mergeCell ref="B376:F376"/>
    <mergeCell ref="S383:T383"/>
    <mergeCell ref="G387:R387"/>
    <mergeCell ref="B378:F378"/>
    <mergeCell ref="G378:R378"/>
    <mergeCell ref="B387:F387"/>
    <mergeCell ref="S387:T387"/>
    <mergeCell ref="G384:R384"/>
    <mergeCell ref="S384:T384"/>
    <mergeCell ref="B385:F385"/>
    <mergeCell ref="B386:F386"/>
    <mergeCell ref="G377:R377"/>
    <mergeCell ref="B377:F377"/>
    <mergeCell ref="B382:T382"/>
    <mergeCell ref="B383:F383"/>
    <mergeCell ref="G385:R385"/>
    <mergeCell ref="S385:T385"/>
    <mergeCell ref="B384:F384"/>
    <mergeCell ref="G386:R386"/>
    <mergeCell ref="G376:R376"/>
    <mergeCell ref="B375:F375"/>
    <mergeCell ref="S386:T386"/>
    <mergeCell ref="G374:R374"/>
    <mergeCell ref="G375:R375"/>
    <mergeCell ref="B374:F374"/>
    <mergeCell ref="J288:K288"/>
    <mergeCell ref="G383:R383"/>
    <mergeCell ref="B381:F381"/>
    <mergeCell ref="B396:F396"/>
    <mergeCell ref="G396:P396"/>
    <mergeCell ref="Q396:T396"/>
    <mergeCell ref="B392:T392"/>
    <mergeCell ref="B394:Q394"/>
    <mergeCell ref="R394:T394"/>
    <mergeCell ref="B388:F388"/>
    <mergeCell ref="G388:R388"/>
    <mergeCell ref="S388:T388"/>
    <mergeCell ref="B395:F395"/>
    <mergeCell ref="G395:P395"/>
    <mergeCell ref="Q395:T395"/>
    <mergeCell ref="B390:F390"/>
    <mergeCell ref="G390:R390"/>
    <mergeCell ref="S390:T390"/>
    <mergeCell ref="G389:R389"/>
    <mergeCell ref="B393:T393"/>
    <mergeCell ref="B389:F389"/>
    <mergeCell ref="S389:T389"/>
    <mergeCell ref="G313:R313"/>
    <mergeCell ref="B307:F307"/>
    <mergeCell ref="S312:T312"/>
    <mergeCell ref="G304:R304"/>
    <mergeCell ref="B306:T306"/>
    <mergeCell ref="G301:R301"/>
    <mergeCell ref="S301:T301"/>
    <mergeCell ref="B313:F366"/>
    <mergeCell ref="B304:F304"/>
    <mergeCell ref="B312:F312"/>
    <mergeCell ref="G312:R312"/>
    <mergeCell ref="G315:R315"/>
    <mergeCell ref="B311:F311"/>
    <mergeCell ref="G368:R368"/>
    <mergeCell ref="B368:F368"/>
    <mergeCell ref="G362:R362"/>
    <mergeCell ref="G363:R363"/>
    <mergeCell ref="G359:R359"/>
    <mergeCell ref="B301:F301"/>
    <mergeCell ref="G356:R356"/>
    <mergeCell ref="G345:R345"/>
    <mergeCell ref="G334:R334"/>
    <mergeCell ref="G358:R358"/>
    <mergeCell ref="G357:R357"/>
    <mergeCell ref="G360:R360"/>
    <mergeCell ref="B367:F367"/>
    <mergeCell ref="B309:F310"/>
    <mergeCell ref="G308:R308"/>
    <mergeCell ref="G367:R367"/>
    <mergeCell ref="G344:R344"/>
    <mergeCell ref="S367:T381"/>
    <mergeCell ref="B371:F371"/>
    <mergeCell ref="G346:R346"/>
    <mergeCell ref="G353:R353"/>
    <mergeCell ref="G311:R311"/>
    <mergeCell ref="G326:R326"/>
    <mergeCell ref="G323:R323"/>
    <mergeCell ref="S313:T366"/>
    <mergeCell ref="W313:X366"/>
    <mergeCell ref="G314:R314"/>
    <mergeCell ref="G316:R316"/>
    <mergeCell ref="G317:R317"/>
    <mergeCell ref="G318:R318"/>
    <mergeCell ref="G319:R319"/>
    <mergeCell ref="G322:R322"/>
    <mergeCell ref="G361:R361"/>
    <mergeCell ref="G347:R347"/>
    <mergeCell ref="G336:R336"/>
    <mergeCell ref="G343:R343"/>
    <mergeCell ref="G355:R355"/>
    <mergeCell ref="G335:R335"/>
    <mergeCell ref="G342:R342"/>
    <mergeCell ref="G354:R354"/>
    <mergeCell ref="G320:R320"/>
    <mergeCell ref="G321:R321"/>
    <mergeCell ref="G324:R325"/>
    <mergeCell ref="G341:R341"/>
    <mergeCell ref="G327:R328"/>
    <mergeCell ref="G329:R330"/>
    <mergeCell ref="G331:R332"/>
    <mergeCell ref="G337:R337"/>
    <mergeCell ref="G338:R339"/>
    <mergeCell ref="G348:R348"/>
    <mergeCell ref="G349:R350"/>
    <mergeCell ref="J29:N29"/>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R33:T34"/>
    <mergeCell ref="F33:I34"/>
    <mergeCell ref="G309:R310"/>
    <mergeCell ref="B298:T298"/>
    <mergeCell ref="K296:T297"/>
    <mergeCell ref="C292:T292"/>
    <mergeCell ref="C293:L293"/>
    <mergeCell ref="B292:B297"/>
    <mergeCell ref="M294:T295"/>
    <mergeCell ref="C294:E294"/>
    <mergeCell ref="B277:T277"/>
    <mergeCell ref="H287:I287"/>
    <mergeCell ref="C285:D285"/>
    <mergeCell ref="J281:L281"/>
    <mergeCell ref="G370:R370"/>
    <mergeCell ref="B370:F370"/>
    <mergeCell ref="B373:F373"/>
    <mergeCell ref="G373:R373"/>
    <mergeCell ref="G333:R333"/>
    <mergeCell ref="G340:R340"/>
    <mergeCell ref="G289:J290"/>
    <mergeCell ref="K289:T290"/>
    <mergeCell ref="E290:F290"/>
    <mergeCell ref="S311:T311"/>
    <mergeCell ref="B308:F308"/>
    <mergeCell ref="S309:T310"/>
    <mergeCell ref="B305:F305"/>
    <mergeCell ref="G305:R305"/>
    <mergeCell ref="S305:T305"/>
    <mergeCell ref="B303:F303"/>
    <mergeCell ref="S304:T304"/>
    <mergeCell ref="B302:F302"/>
    <mergeCell ref="G302:R302"/>
    <mergeCell ref="G303:R303"/>
    <mergeCell ref="S308:T308"/>
    <mergeCell ref="S303:T303"/>
    <mergeCell ref="G307:R307"/>
    <mergeCell ref="V301:W301"/>
    <mergeCell ref="B299:T299"/>
    <mergeCell ref="B300:F300"/>
    <mergeCell ref="G300:R300"/>
    <mergeCell ref="S300:T300"/>
    <mergeCell ref="B272:C272"/>
    <mergeCell ref="F275:I275"/>
    <mergeCell ref="B275:C275"/>
    <mergeCell ref="B273:C273"/>
    <mergeCell ref="B276:T276"/>
    <mergeCell ref="D275:E275"/>
    <mergeCell ref="J275:T275"/>
    <mergeCell ref="B264:C264"/>
    <mergeCell ref="F280:G280"/>
    <mergeCell ref="C279:L279"/>
    <mergeCell ref="M293:T293"/>
    <mergeCell ref="C296:F296"/>
    <mergeCell ref="C297:D297"/>
    <mergeCell ref="E297:F297"/>
    <mergeCell ref="D273:E273"/>
    <mergeCell ref="D270:E270"/>
    <mergeCell ref="J273:T273"/>
    <mergeCell ref="H285:L285"/>
    <mergeCell ref="H281:I281"/>
    <mergeCell ref="J269:T270"/>
    <mergeCell ref="S307:T307"/>
    <mergeCell ref="S302:T302"/>
    <mergeCell ref="M288:T288"/>
    <mergeCell ref="M280:T286"/>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B23:E27"/>
    <mergeCell ref="O29:Q29"/>
    <mergeCell ref="O14:Q15"/>
    <mergeCell ref="F14:I15"/>
    <mergeCell ref="R28:T28"/>
    <mergeCell ref="I49:J49"/>
    <mergeCell ref="K49:L49"/>
    <mergeCell ref="M49:R49"/>
    <mergeCell ref="I41:J41"/>
    <mergeCell ref="K41:L41"/>
    <mergeCell ref="M41:R41"/>
    <mergeCell ref="S69:T6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B38:H38"/>
    <mergeCell ref="S53:T53"/>
    <mergeCell ref="S61:T61"/>
    <mergeCell ref="E64:H64"/>
    <mergeCell ref="S63:T63"/>
    <mergeCell ref="S73:T73"/>
    <mergeCell ref="J86:R86"/>
    <mergeCell ref="S83:T83"/>
    <mergeCell ref="B39:H39"/>
    <mergeCell ref="I39:J39"/>
    <mergeCell ref="I65:R65"/>
    <mergeCell ref="E71:H71"/>
    <mergeCell ref="I60:R60"/>
    <mergeCell ref="E70:H70"/>
    <mergeCell ref="E57:H57"/>
    <mergeCell ref="E66:H66"/>
    <mergeCell ref="S38:T38"/>
    <mergeCell ref="I62:R62"/>
    <mergeCell ref="E68:H68"/>
    <mergeCell ref="I68:R68"/>
    <mergeCell ref="E54:H54"/>
    <mergeCell ref="I58:R58"/>
    <mergeCell ref="S58:T58"/>
    <mergeCell ref="I64:R64"/>
    <mergeCell ref="C53:D53"/>
    <mergeCell ref="S71:T71"/>
    <mergeCell ref="S67:T67"/>
    <mergeCell ref="S68:T68"/>
    <mergeCell ref="I70:R70"/>
    <mergeCell ref="K39:L39"/>
    <mergeCell ref="M39:R39"/>
    <mergeCell ref="B41:H41"/>
    <mergeCell ref="B49:H49"/>
    <mergeCell ref="J85:R85"/>
    <mergeCell ref="S86:T86"/>
    <mergeCell ref="E83:I83"/>
    <mergeCell ref="E88:I88"/>
    <mergeCell ref="S60:T60"/>
    <mergeCell ref="E74:H74"/>
    <mergeCell ref="S65:T65"/>
    <mergeCell ref="S75:T75"/>
    <mergeCell ref="E67:H67"/>
    <mergeCell ref="E65:H65"/>
    <mergeCell ref="I69:R69"/>
    <mergeCell ref="E63:H63"/>
    <mergeCell ref="S74:T74"/>
    <mergeCell ref="I73:R73"/>
    <mergeCell ref="I71:R71"/>
    <mergeCell ref="I74:R74"/>
    <mergeCell ref="S70:T70"/>
    <mergeCell ref="B40:H40"/>
    <mergeCell ref="I40:J40"/>
    <mergeCell ref="K40:L40"/>
    <mergeCell ref="M40:R40"/>
    <mergeCell ref="S55:T55"/>
    <mergeCell ref="S64:T64"/>
    <mergeCell ref="C54:D64"/>
    <mergeCell ref="E62:H62"/>
    <mergeCell ref="S56:T56"/>
    <mergeCell ref="B65:B75"/>
    <mergeCell ref="B51:T51"/>
    <mergeCell ref="B52:T52"/>
    <mergeCell ref="E53:H53"/>
    <mergeCell ref="S62:T62"/>
    <mergeCell ref="I54:R54"/>
    <mergeCell ref="S54:T54"/>
    <mergeCell ref="B54:B64"/>
    <mergeCell ref="I55:R55"/>
    <mergeCell ref="E60:H60"/>
    <mergeCell ref="I57:R57"/>
    <mergeCell ref="S57:T57"/>
    <mergeCell ref="I61:R61"/>
    <mergeCell ref="I66:R66"/>
    <mergeCell ref="E72:H72"/>
    <mergeCell ref="E73:H73"/>
    <mergeCell ref="S59:T59"/>
    <mergeCell ref="I56:R56"/>
    <mergeCell ref="E69:H69"/>
    <mergeCell ref="E56:H56"/>
    <mergeCell ref="I53:R53"/>
    <mergeCell ref="E61:H61"/>
    <mergeCell ref="I59:R59"/>
    <mergeCell ref="C80:D80"/>
    <mergeCell ref="B81:B88"/>
    <mergeCell ref="S82:T82"/>
    <mergeCell ref="E82:I82"/>
    <mergeCell ref="J82:R82"/>
    <mergeCell ref="E80:I80"/>
    <mergeCell ref="J80:R80"/>
    <mergeCell ref="S80:T80"/>
    <mergeCell ref="J84:R84"/>
    <mergeCell ref="J81:R81"/>
    <mergeCell ref="B76:B78"/>
    <mergeCell ref="J90:R90"/>
    <mergeCell ref="S81:T81"/>
    <mergeCell ref="S85:T85"/>
    <mergeCell ref="S91:T91"/>
    <mergeCell ref="C76:D78"/>
    <mergeCell ref="E78:H78"/>
    <mergeCell ref="I78:R78"/>
    <mergeCell ref="S76:T76"/>
    <mergeCell ref="S77:T77"/>
    <mergeCell ref="S78:T78"/>
    <mergeCell ref="E84:I84"/>
    <mergeCell ref="S88:T88"/>
    <mergeCell ref="J88:R88"/>
    <mergeCell ref="E87:I87"/>
    <mergeCell ref="E85:I85"/>
    <mergeCell ref="E76:H76"/>
    <mergeCell ref="E91:I91"/>
    <mergeCell ref="J91:R91"/>
    <mergeCell ref="J87:R87"/>
    <mergeCell ref="S84:T84"/>
    <mergeCell ref="E86:I86"/>
    <mergeCell ref="E95:I95"/>
    <mergeCell ref="E94:I94"/>
    <mergeCell ref="J94:R94"/>
    <mergeCell ref="K218:T218"/>
    <mergeCell ref="E89:I89"/>
    <mergeCell ref="J89:R89"/>
    <mergeCell ref="S89:T89"/>
    <mergeCell ref="S93:T93"/>
    <mergeCell ref="S90:T90"/>
    <mergeCell ref="B185:C185"/>
    <mergeCell ref="D185:E185"/>
    <mergeCell ref="F185:I185"/>
    <mergeCell ref="J185:T185"/>
    <mergeCell ref="J196:T196"/>
    <mergeCell ref="F187:I187"/>
    <mergeCell ref="J190:T190"/>
    <mergeCell ref="B179:C179"/>
    <mergeCell ref="B102:T102"/>
    <mergeCell ref="B154:D154"/>
    <mergeCell ref="B180:C180"/>
    <mergeCell ref="J183:T183"/>
    <mergeCell ref="D179:E179"/>
    <mergeCell ref="F203:G203"/>
    <mergeCell ref="B189:C189"/>
    <mergeCell ref="E93:I93"/>
    <mergeCell ref="E90:I90"/>
    <mergeCell ref="J93:R93"/>
    <mergeCell ref="S92:T92"/>
    <mergeCell ref="S95:T95"/>
    <mergeCell ref="K106:R106"/>
    <mergeCell ref="K214:T214"/>
    <mergeCell ref="E217:F217"/>
    <mergeCell ref="F193:I193"/>
    <mergeCell ref="C224:D224"/>
    <mergeCell ref="E224:F224"/>
    <mergeCell ref="K213:T213"/>
    <mergeCell ref="K228:T228"/>
    <mergeCell ref="E223:F223"/>
    <mergeCell ref="M244:T252"/>
    <mergeCell ref="C244:L244"/>
    <mergeCell ref="F246:G246"/>
    <mergeCell ref="K225:T225"/>
    <mergeCell ref="E227:F227"/>
    <mergeCell ref="E255:F255"/>
    <mergeCell ref="E249:F249"/>
    <mergeCell ref="J252:K252"/>
    <mergeCell ref="K235:T235"/>
    <mergeCell ref="K229:T229"/>
    <mergeCell ref="K220:T220"/>
    <mergeCell ref="K232:T232"/>
    <mergeCell ref="C245:E245"/>
    <mergeCell ref="K238:T238"/>
    <mergeCell ref="G237:J237"/>
    <mergeCell ref="G230:J230"/>
    <mergeCell ref="G214:J214"/>
    <mergeCell ref="C227:D227"/>
    <mergeCell ref="C223:D223"/>
    <mergeCell ref="G233:J233"/>
    <mergeCell ref="K217:T217"/>
    <mergeCell ref="E230:F230"/>
    <mergeCell ref="K222:T222"/>
    <mergeCell ref="G218:J218"/>
    <mergeCell ref="E235:F235"/>
    <mergeCell ref="G235:J235"/>
    <mergeCell ref="K231:T231"/>
    <mergeCell ref="E215:F215"/>
    <mergeCell ref="E218:F218"/>
    <mergeCell ref="C226:D226"/>
    <mergeCell ref="K215:T215"/>
    <mergeCell ref="G225:J225"/>
    <mergeCell ref="E228:F228"/>
    <mergeCell ref="C233:D233"/>
    <mergeCell ref="E232:F232"/>
    <mergeCell ref="G228:J228"/>
    <mergeCell ref="G231:J231"/>
    <mergeCell ref="E229:F229"/>
    <mergeCell ref="G229:J229"/>
    <mergeCell ref="G227:J227"/>
    <mergeCell ref="E226:F226"/>
    <mergeCell ref="K230:T230"/>
    <mergeCell ref="K223:T223"/>
    <mergeCell ref="G215:J215"/>
    <mergeCell ref="G226:J226"/>
    <mergeCell ref="G216:J216"/>
    <mergeCell ref="K216:T216"/>
    <mergeCell ref="C229:D229"/>
    <mergeCell ref="C217:D217"/>
    <mergeCell ref="C219:D219"/>
    <mergeCell ref="K129:R129"/>
    <mergeCell ref="S107:T107"/>
    <mergeCell ref="E154:F154"/>
    <mergeCell ref="C211:D211"/>
    <mergeCell ref="J203:L203"/>
    <mergeCell ref="M202:T208"/>
    <mergeCell ref="K226:T226"/>
    <mergeCell ref="G222:J222"/>
    <mergeCell ref="E206:F206"/>
    <mergeCell ref="C232:D232"/>
    <mergeCell ref="C230:D230"/>
    <mergeCell ref="B199:C199"/>
    <mergeCell ref="B131:T131"/>
    <mergeCell ref="K121:R121"/>
    <mergeCell ref="B132:T132"/>
    <mergeCell ref="D189:E189"/>
    <mergeCell ref="C209:F209"/>
    <mergeCell ref="E231:F231"/>
    <mergeCell ref="G221:J221"/>
    <mergeCell ref="B192:C192"/>
    <mergeCell ref="D192:E192"/>
    <mergeCell ref="F192:I192"/>
    <mergeCell ref="J199:T199"/>
    <mergeCell ref="G213:J213"/>
    <mergeCell ref="E212:F212"/>
    <mergeCell ref="C216:D216"/>
    <mergeCell ref="G219:J219"/>
    <mergeCell ref="J202:L202"/>
    <mergeCell ref="D193:E193"/>
    <mergeCell ref="K221:T221"/>
    <mergeCell ref="E205:F205"/>
    <mergeCell ref="J191:T191"/>
    <mergeCell ref="E97:I97"/>
    <mergeCell ref="J97:R97"/>
    <mergeCell ref="F188:I188"/>
    <mergeCell ref="B190:C190"/>
    <mergeCell ref="F175:I175"/>
    <mergeCell ref="F176:I176"/>
    <mergeCell ref="J171:T171"/>
    <mergeCell ref="S130:T130"/>
    <mergeCell ref="B108:C108"/>
    <mergeCell ref="D108:J108"/>
    <mergeCell ref="D139:J139"/>
    <mergeCell ref="J166:T167"/>
    <mergeCell ref="K137:R137"/>
    <mergeCell ref="B136:C136"/>
    <mergeCell ref="D137:J137"/>
    <mergeCell ref="B139:C139"/>
    <mergeCell ref="B140:C140"/>
    <mergeCell ref="D140:J140"/>
    <mergeCell ref="S136:T136"/>
    <mergeCell ref="S137:T137"/>
    <mergeCell ref="B106:C106"/>
    <mergeCell ref="D124:J124"/>
    <mergeCell ref="K124:R124"/>
    <mergeCell ref="D121:J121"/>
    <mergeCell ref="D162:E162"/>
    <mergeCell ref="J162:K162"/>
    <mergeCell ref="D106:J106"/>
    <mergeCell ref="G112:R112"/>
    <mergeCell ref="G111:R111"/>
    <mergeCell ref="B120:T120"/>
    <mergeCell ref="S114:T114"/>
    <mergeCell ref="D129:J129"/>
    <mergeCell ref="D188:E188"/>
    <mergeCell ref="B168:C168"/>
    <mergeCell ref="D191:E191"/>
    <mergeCell ref="B197:C197"/>
    <mergeCell ref="J96:R96"/>
    <mergeCell ref="B104:C104"/>
    <mergeCell ref="G160:H160"/>
    <mergeCell ref="S110:T110"/>
    <mergeCell ref="S111:T111"/>
    <mergeCell ref="K140:R140"/>
    <mergeCell ref="B149:D149"/>
    <mergeCell ref="E149:F149"/>
    <mergeCell ref="B158:K158"/>
    <mergeCell ref="J168:T168"/>
    <mergeCell ref="J182:T182"/>
    <mergeCell ref="F178:I178"/>
    <mergeCell ref="B184:C184"/>
    <mergeCell ref="B193:C193"/>
    <mergeCell ref="B195:C195"/>
    <mergeCell ref="B186:C186"/>
    <mergeCell ref="B194:C194"/>
    <mergeCell ref="J169:T169"/>
    <mergeCell ref="B178:C178"/>
    <mergeCell ref="S100:T100"/>
    <mergeCell ref="C92:D99"/>
    <mergeCell ref="S99:T99"/>
    <mergeCell ref="S98:T98"/>
    <mergeCell ref="E98:I98"/>
    <mergeCell ref="B188:C188"/>
    <mergeCell ref="J189:T189"/>
    <mergeCell ref="F177:I177"/>
    <mergeCell ref="B92:B99"/>
    <mergeCell ref="B171:C171"/>
    <mergeCell ref="B176:C176"/>
    <mergeCell ref="F168:I168"/>
    <mergeCell ref="F173:I173"/>
    <mergeCell ref="J172:T172"/>
    <mergeCell ref="F180:I180"/>
    <mergeCell ref="K123:R123"/>
    <mergeCell ref="B173:C173"/>
    <mergeCell ref="D173:E173"/>
    <mergeCell ref="D169:E169"/>
    <mergeCell ref="J192:T192"/>
    <mergeCell ref="F182:I182"/>
    <mergeCell ref="D183:E183"/>
    <mergeCell ref="J184:T184"/>
    <mergeCell ref="D177:E177"/>
    <mergeCell ref="J187:T187"/>
    <mergeCell ref="B143:T143"/>
    <mergeCell ref="S141:T141"/>
    <mergeCell ref="D181:E181"/>
    <mergeCell ref="J180:T180"/>
    <mergeCell ref="F174:I174"/>
    <mergeCell ref="F169:I169"/>
    <mergeCell ref="D182:E182"/>
    <mergeCell ref="B183:C183"/>
    <mergeCell ref="F172:I172"/>
    <mergeCell ref="B135:T135"/>
    <mergeCell ref="K141:R141"/>
    <mergeCell ref="L144:T155"/>
    <mergeCell ref="S140:T140"/>
    <mergeCell ref="B130:C130"/>
    <mergeCell ref="B129:C129"/>
    <mergeCell ref="F189:I189"/>
    <mergeCell ref="H206:L206"/>
    <mergeCell ref="G217:J217"/>
    <mergeCell ref="C237:D237"/>
    <mergeCell ref="E237:F237"/>
    <mergeCell ref="K227:T227"/>
    <mergeCell ref="C212:D212"/>
    <mergeCell ref="D198:E198"/>
    <mergeCell ref="F198:I198"/>
    <mergeCell ref="J198:T198"/>
    <mergeCell ref="B191:C191"/>
    <mergeCell ref="F191:I191"/>
    <mergeCell ref="E214:F214"/>
    <mergeCell ref="C213:D213"/>
    <mergeCell ref="C222:D222"/>
    <mergeCell ref="E222:F222"/>
    <mergeCell ref="C225:D225"/>
    <mergeCell ref="E225:F225"/>
    <mergeCell ref="K224:T224"/>
    <mergeCell ref="G224:J224"/>
    <mergeCell ref="D195:E195"/>
    <mergeCell ref="J194:T194"/>
    <mergeCell ref="G212:J212"/>
    <mergeCell ref="K212:T212"/>
    <mergeCell ref="F199:I199"/>
    <mergeCell ref="C202:E202"/>
    <mergeCell ref="H202:I202"/>
    <mergeCell ref="E220:F220"/>
    <mergeCell ref="K234:T234"/>
    <mergeCell ref="E219:F219"/>
    <mergeCell ref="E216:F216"/>
    <mergeCell ref="K237:T237"/>
    <mergeCell ref="E233:F233"/>
    <mergeCell ref="G351:R352"/>
    <mergeCell ref="G364:R364"/>
    <mergeCell ref="G365:R366"/>
    <mergeCell ref="B380:F380"/>
    <mergeCell ref="G380:R380"/>
    <mergeCell ref="G118:R118"/>
    <mergeCell ref="S118:T118"/>
    <mergeCell ref="B379:F379"/>
    <mergeCell ref="G379:R379"/>
    <mergeCell ref="C200:T200"/>
    <mergeCell ref="F202:G202"/>
    <mergeCell ref="D196:E196"/>
    <mergeCell ref="B172:C172"/>
    <mergeCell ref="D190:E190"/>
    <mergeCell ref="D178:E178"/>
    <mergeCell ref="B187:C187"/>
    <mergeCell ref="E236:F236"/>
    <mergeCell ref="C234:D234"/>
    <mergeCell ref="G232:J232"/>
    <mergeCell ref="B169:C169"/>
    <mergeCell ref="B123:C123"/>
    <mergeCell ref="D123:J123"/>
    <mergeCell ref="D194:E194"/>
    <mergeCell ref="J186:T186"/>
    <mergeCell ref="F184:I184"/>
    <mergeCell ref="J188:T188"/>
    <mergeCell ref="B198:C198"/>
    <mergeCell ref="K240:T240"/>
    <mergeCell ref="C240:D240"/>
    <mergeCell ref="E240:F240"/>
    <mergeCell ref="G240:J240"/>
    <mergeCell ref="M201:T201"/>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70" zoomScaleNormal="70" workbookViewId="0">
      <selection activeCell="C18" sqref="C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3" t="s">
        <v>251</v>
      </c>
      <c r="C2" s="824"/>
      <c r="D2" s="824"/>
      <c r="E2" s="824"/>
      <c r="F2" s="824"/>
      <c r="G2" s="824"/>
      <c r="H2" s="824"/>
      <c r="I2" s="825"/>
      <c r="J2" s="262"/>
      <c r="K2" s="828" t="s">
        <v>251</v>
      </c>
      <c r="L2" s="829"/>
      <c r="M2" s="829"/>
      <c r="N2" s="829"/>
      <c r="O2" s="829"/>
      <c r="P2" s="829"/>
      <c r="Q2" s="829"/>
      <c r="R2" s="829"/>
      <c r="S2" s="830"/>
    </row>
    <row r="3" spans="2:19" ht="34.5" customHeight="1" x14ac:dyDescent="0.2">
      <c r="B3" s="826"/>
      <c r="C3" s="827"/>
      <c r="D3" s="827"/>
      <c r="E3" s="827"/>
      <c r="F3" s="827"/>
      <c r="G3" s="827"/>
      <c r="H3" s="827"/>
      <c r="I3" s="799"/>
      <c r="J3" s="262"/>
      <c r="K3" s="831"/>
      <c r="L3" s="832"/>
      <c r="M3" s="832"/>
      <c r="N3" s="832"/>
      <c r="O3" s="832"/>
      <c r="P3" s="832"/>
      <c r="Q3" s="832"/>
      <c r="R3" s="832"/>
      <c r="S3" s="833"/>
    </row>
    <row r="4" spans="2:19" ht="27.75" customHeight="1" x14ac:dyDescent="0.2">
      <c r="B4" s="834" t="s">
        <v>252</v>
      </c>
      <c r="C4" s="835"/>
      <c r="D4" s="835"/>
      <c r="E4" s="835"/>
      <c r="F4" s="836"/>
      <c r="G4" s="366" t="s">
        <v>489</v>
      </c>
      <c r="H4" s="365" t="s">
        <v>2</v>
      </c>
      <c r="I4" s="99" t="s">
        <v>0</v>
      </c>
      <c r="J4" s="263"/>
      <c r="K4" s="840" t="s">
        <v>252</v>
      </c>
      <c r="L4" s="841"/>
      <c r="M4" s="841"/>
      <c r="N4" s="841"/>
      <c r="O4" s="841"/>
      <c r="P4" s="842" t="s">
        <v>744</v>
      </c>
      <c r="Q4" s="842"/>
      <c r="R4" s="365" t="s">
        <v>0</v>
      </c>
      <c r="S4" s="127" t="s">
        <v>2</v>
      </c>
    </row>
    <row r="5" spans="2:19" ht="27.75" customHeight="1" x14ac:dyDescent="0.25">
      <c r="B5" s="837"/>
      <c r="C5" s="838"/>
      <c r="D5" s="838"/>
      <c r="E5" s="838"/>
      <c r="F5" s="839"/>
      <c r="G5" s="100" t="s">
        <v>512</v>
      </c>
      <c r="H5" s="135">
        <v>3</v>
      </c>
      <c r="I5" s="101" t="s">
        <v>253</v>
      </c>
      <c r="J5" s="264"/>
      <c r="K5" s="840"/>
      <c r="L5" s="841"/>
      <c r="M5" s="841"/>
      <c r="N5" s="841"/>
      <c r="O5" s="841"/>
      <c r="P5" s="843" t="s">
        <v>490</v>
      </c>
      <c r="Q5" s="843"/>
      <c r="R5" s="135" t="s">
        <v>254</v>
      </c>
      <c r="S5" s="126">
        <v>4</v>
      </c>
    </row>
    <row r="6" spans="2:19" ht="33.75" customHeight="1" x14ac:dyDescent="0.2">
      <c r="B6" s="805" t="s">
        <v>255</v>
      </c>
      <c r="C6" s="806"/>
      <c r="D6" s="806"/>
      <c r="E6" s="806"/>
      <c r="F6" s="806"/>
      <c r="G6" s="806"/>
      <c r="H6" s="807"/>
      <c r="I6" s="808"/>
      <c r="J6" s="263"/>
      <c r="K6" s="809" t="s">
        <v>256</v>
      </c>
      <c r="L6" s="810"/>
      <c r="M6" s="810"/>
      <c r="N6" s="810"/>
      <c r="O6" s="810"/>
      <c r="P6" s="810"/>
      <c r="Q6" s="810"/>
      <c r="R6" s="810"/>
      <c r="S6" s="811"/>
    </row>
    <row r="7" spans="2:19" ht="15" customHeight="1" x14ac:dyDescent="0.2">
      <c r="B7" s="812" t="s">
        <v>257</v>
      </c>
      <c r="C7" s="813"/>
      <c r="D7" s="815">
        <v>1</v>
      </c>
      <c r="E7" s="815">
        <v>2</v>
      </c>
      <c r="F7" s="815">
        <v>3</v>
      </c>
      <c r="G7" s="817" t="s">
        <v>258</v>
      </c>
      <c r="H7" s="819" t="s">
        <v>96</v>
      </c>
      <c r="I7" s="808"/>
      <c r="J7" s="263"/>
      <c r="K7" s="821" t="s">
        <v>745</v>
      </c>
      <c r="L7" s="822"/>
      <c r="M7" s="822">
        <v>1</v>
      </c>
      <c r="N7" s="822">
        <v>2</v>
      </c>
      <c r="O7" s="822">
        <v>3</v>
      </c>
      <c r="P7" s="822">
        <v>4</v>
      </c>
      <c r="Q7" s="822" t="s">
        <v>258</v>
      </c>
      <c r="R7" s="819" t="s">
        <v>96</v>
      </c>
      <c r="S7" s="808"/>
    </row>
    <row r="8" spans="2:19" ht="15.75" customHeight="1" x14ac:dyDescent="0.2">
      <c r="B8" s="809"/>
      <c r="C8" s="814"/>
      <c r="D8" s="816"/>
      <c r="E8" s="816"/>
      <c r="F8" s="816"/>
      <c r="G8" s="818"/>
      <c r="H8" s="820"/>
      <c r="I8" s="811"/>
      <c r="J8" s="263"/>
      <c r="K8" s="821"/>
      <c r="L8" s="822"/>
      <c r="M8" s="822"/>
      <c r="N8" s="822"/>
      <c r="O8" s="822"/>
      <c r="P8" s="822"/>
      <c r="Q8" s="822"/>
      <c r="R8" s="820"/>
      <c r="S8" s="811"/>
    </row>
    <row r="9" spans="2:19" ht="15.75" customHeight="1" thickBot="1" x14ac:dyDescent="0.3">
      <c r="B9" s="102">
        <v>3</v>
      </c>
      <c r="C9" s="103">
        <v>500</v>
      </c>
      <c r="D9" s="103">
        <v>3</v>
      </c>
      <c r="E9" s="103">
        <v>50</v>
      </c>
      <c r="F9" s="103"/>
      <c r="G9" s="103"/>
      <c r="H9" s="801"/>
      <c r="I9" s="802"/>
      <c r="J9" s="265"/>
      <c r="K9" s="102">
        <v>3</v>
      </c>
      <c r="L9" s="103">
        <v>500</v>
      </c>
      <c r="M9" s="273">
        <v>3</v>
      </c>
      <c r="N9" s="273"/>
      <c r="O9" s="273">
        <v>50</v>
      </c>
      <c r="P9" s="273"/>
      <c r="Q9" s="273"/>
      <c r="R9" s="803"/>
      <c r="S9" s="804"/>
    </row>
    <row r="10" spans="2:19" ht="20.25" customHeight="1" x14ac:dyDescent="0.2">
      <c r="B10" s="779" t="s">
        <v>259</v>
      </c>
      <c r="C10" s="104">
        <v>1</v>
      </c>
      <c r="D10" s="35">
        <v>226</v>
      </c>
      <c r="E10" s="35">
        <v>169</v>
      </c>
      <c r="F10" s="35">
        <v>11</v>
      </c>
      <c r="G10" s="105">
        <f>+D10+E10+F10</f>
        <v>406</v>
      </c>
      <c r="H10" s="796"/>
      <c r="I10" s="797"/>
      <c r="J10" s="266"/>
      <c r="K10" s="800" t="s">
        <v>259</v>
      </c>
      <c r="L10" s="274">
        <v>1</v>
      </c>
      <c r="M10" s="275">
        <v>225</v>
      </c>
      <c r="N10" s="275">
        <v>169</v>
      </c>
      <c r="O10" s="275">
        <v>11</v>
      </c>
      <c r="P10" s="275">
        <v>0</v>
      </c>
      <c r="Q10" s="108">
        <f>SUM(M10:P10)</f>
        <v>405</v>
      </c>
      <c r="R10" s="798"/>
      <c r="S10" s="799"/>
    </row>
    <row r="11" spans="2:19" ht="16.5" customHeight="1" x14ac:dyDescent="0.2">
      <c r="B11" s="780"/>
      <c r="C11" s="106" t="s">
        <v>263</v>
      </c>
      <c r="D11" s="36">
        <f>+D10*0.4</f>
        <v>90.4</v>
      </c>
      <c r="E11" s="36">
        <f t="shared" ref="E11" si="0">+E10*0.4</f>
        <v>67.600000000000009</v>
      </c>
      <c r="F11" s="36">
        <f>+F10*0.4</f>
        <v>4.4000000000000004</v>
      </c>
      <c r="G11" s="36">
        <f>+D11+E11+F11</f>
        <v>162.4</v>
      </c>
      <c r="H11" s="792"/>
      <c r="I11" s="793"/>
      <c r="J11" s="266"/>
      <c r="K11" s="800"/>
      <c r="L11" s="276">
        <v>0.4</v>
      </c>
      <c r="M11" s="36">
        <f>M10*0.4</f>
        <v>90</v>
      </c>
      <c r="N11" s="36">
        <f>N10*0.4</f>
        <v>67.600000000000009</v>
      </c>
      <c r="O11" s="36">
        <v>5</v>
      </c>
      <c r="P11" s="36">
        <f>P10*0.4</f>
        <v>0</v>
      </c>
      <c r="Q11" s="84">
        <f>SUM(M11:P11)</f>
        <v>162.60000000000002</v>
      </c>
      <c r="R11" s="785"/>
      <c r="S11" s="786"/>
    </row>
    <row r="12" spans="2:19" ht="25.5" customHeight="1" thickBot="1" x14ac:dyDescent="0.25">
      <c r="B12" s="781"/>
      <c r="C12" s="107">
        <v>0.6</v>
      </c>
      <c r="D12" s="37">
        <f>+D10*0.6</f>
        <v>135.6</v>
      </c>
      <c r="E12" s="37">
        <f t="shared" ref="E12" si="1">+E10*0.6</f>
        <v>101.39999999999999</v>
      </c>
      <c r="F12" s="37">
        <f>+F10*0.6</f>
        <v>6.6</v>
      </c>
      <c r="G12" s="37">
        <f>+D12+E12+F12</f>
        <v>243.6</v>
      </c>
      <c r="H12" s="794"/>
      <c r="I12" s="795"/>
      <c r="J12" s="266"/>
      <c r="K12" s="800"/>
      <c r="L12" s="277">
        <v>0.6</v>
      </c>
      <c r="M12" s="37">
        <v>135</v>
      </c>
      <c r="N12" s="37">
        <f>N10*0.6</f>
        <v>101.39999999999999</v>
      </c>
      <c r="O12" s="37">
        <v>6</v>
      </c>
      <c r="P12" s="37">
        <f>P10*0.6</f>
        <v>0</v>
      </c>
      <c r="Q12" s="278">
        <f>SUM(M12:P12)</f>
        <v>242.39999999999998</v>
      </c>
      <c r="R12" s="787"/>
      <c r="S12" s="788"/>
    </row>
    <row r="13" spans="2:19" x14ac:dyDescent="0.2">
      <c r="B13" s="779" t="s">
        <v>260</v>
      </c>
      <c r="C13" s="104" t="s">
        <v>258</v>
      </c>
      <c r="D13" s="35">
        <v>226</v>
      </c>
      <c r="E13" s="35">
        <v>165</v>
      </c>
      <c r="F13" s="35">
        <v>11</v>
      </c>
      <c r="G13" s="108">
        <f t="shared" ref="G13:G39" si="2">+D13+E13+F13</f>
        <v>402</v>
      </c>
      <c r="H13" s="796"/>
      <c r="I13" s="797"/>
      <c r="J13" s="266"/>
      <c r="K13" s="779" t="s">
        <v>260</v>
      </c>
      <c r="L13" s="274" t="s">
        <v>258</v>
      </c>
      <c r="M13" s="275">
        <f>M10</f>
        <v>225</v>
      </c>
      <c r="N13" s="275">
        <f>N10</f>
        <v>169</v>
      </c>
      <c r="O13" s="275">
        <f>O10</f>
        <v>11</v>
      </c>
      <c r="P13" s="275">
        <f>P10</f>
        <v>0</v>
      </c>
      <c r="Q13" s="108">
        <f t="shared" ref="Q13:Q26" si="3">SUM(M13:P13)</f>
        <v>405</v>
      </c>
      <c r="R13" s="798"/>
      <c r="S13" s="799"/>
    </row>
    <row r="14" spans="2:19" x14ac:dyDescent="0.2">
      <c r="B14" s="780"/>
      <c r="C14" s="106" t="s">
        <v>263</v>
      </c>
      <c r="D14" s="36">
        <f>+D13*0.4</f>
        <v>90.4</v>
      </c>
      <c r="E14" s="36">
        <f>+E13*0.4</f>
        <v>66</v>
      </c>
      <c r="F14" s="36">
        <v>4</v>
      </c>
      <c r="G14" s="36">
        <f t="shared" si="2"/>
        <v>160.4</v>
      </c>
      <c r="H14" s="792"/>
      <c r="I14" s="793"/>
      <c r="J14" s="266"/>
      <c r="K14" s="780"/>
      <c r="L14" s="276">
        <v>0.4</v>
      </c>
      <c r="M14" s="36">
        <v>15</v>
      </c>
      <c r="N14" s="36">
        <v>0</v>
      </c>
      <c r="O14" s="36">
        <v>0</v>
      </c>
      <c r="P14" s="36">
        <v>0</v>
      </c>
      <c r="Q14" s="36">
        <f t="shared" si="3"/>
        <v>15</v>
      </c>
      <c r="R14" s="785"/>
      <c r="S14" s="786"/>
    </row>
    <row r="15" spans="2:19" ht="12.75" customHeight="1" thickBot="1" x14ac:dyDescent="0.25">
      <c r="B15" s="781"/>
      <c r="C15" s="107">
        <v>0.6</v>
      </c>
      <c r="D15" s="38">
        <f>+D13*0.6</f>
        <v>135.6</v>
      </c>
      <c r="E15" s="38">
        <f>+E13*0.6</f>
        <v>99</v>
      </c>
      <c r="F15" s="38">
        <v>7</v>
      </c>
      <c r="G15" s="38">
        <f t="shared" si="2"/>
        <v>241.6</v>
      </c>
      <c r="H15" s="794"/>
      <c r="I15" s="795"/>
      <c r="J15" s="266"/>
      <c r="K15" s="781"/>
      <c r="L15" s="277">
        <v>0.6</v>
      </c>
      <c r="M15" s="37">
        <v>0</v>
      </c>
      <c r="N15" s="37">
        <v>0</v>
      </c>
      <c r="O15" s="37">
        <v>0</v>
      </c>
      <c r="P15" s="37">
        <v>0</v>
      </c>
      <c r="Q15" s="37">
        <f t="shared" si="3"/>
        <v>0</v>
      </c>
      <c r="R15" s="787"/>
      <c r="S15" s="788"/>
    </row>
    <row r="16" spans="2:19" ht="15" customHeight="1" x14ac:dyDescent="0.2">
      <c r="B16" s="779" t="s">
        <v>261</v>
      </c>
      <c r="C16" s="104" t="s">
        <v>258</v>
      </c>
      <c r="D16" s="35">
        <v>226</v>
      </c>
      <c r="E16" s="35">
        <v>169</v>
      </c>
      <c r="F16" s="35">
        <v>11</v>
      </c>
      <c r="G16" s="105">
        <f t="shared" si="2"/>
        <v>406</v>
      </c>
      <c r="H16" s="796"/>
      <c r="I16" s="797"/>
      <c r="J16" s="266"/>
      <c r="K16" s="779" t="s">
        <v>262</v>
      </c>
      <c r="L16" s="274" t="s">
        <v>258</v>
      </c>
      <c r="M16" s="275">
        <f>M10</f>
        <v>225</v>
      </c>
      <c r="N16" s="275">
        <f>N10</f>
        <v>169</v>
      </c>
      <c r="O16" s="275">
        <f>O10</f>
        <v>11</v>
      </c>
      <c r="P16" s="275">
        <f>P10</f>
        <v>0</v>
      </c>
      <c r="Q16" s="108">
        <f t="shared" si="3"/>
        <v>405</v>
      </c>
      <c r="R16" s="798"/>
      <c r="S16" s="799"/>
    </row>
    <row r="17" spans="2:19" ht="15.75" customHeight="1" x14ac:dyDescent="0.2">
      <c r="B17" s="780"/>
      <c r="C17" s="106" t="s">
        <v>263</v>
      </c>
      <c r="D17" s="36">
        <f>+D16*0.4</f>
        <v>90.4</v>
      </c>
      <c r="E17" s="36">
        <f>+E16*0.4</f>
        <v>67.600000000000009</v>
      </c>
      <c r="F17" s="36">
        <f>+F16*0.4</f>
        <v>4.4000000000000004</v>
      </c>
      <c r="G17" s="36">
        <f t="shared" si="2"/>
        <v>162.4</v>
      </c>
      <c r="H17" s="792"/>
      <c r="I17" s="793"/>
      <c r="J17" s="266"/>
      <c r="K17" s="780"/>
      <c r="L17" s="276" t="s">
        <v>263</v>
      </c>
      <c r="M17" s="36">
        <v>91</v>
      </c>
      <c r="N17" s="36">
        <v>18</v>
      </c>
      <c r="O17" s="36">
        <v>5</v>
      </c>
      <c r="P17" s="36">
        <v>0</v>
      </c>
      <c r="Q17" s="36">
        <f t="shared" si="3"/>
        <v>114</v>
      </c>
      <c r="R17" s="785"/>
      <c r="S17" s="786"/>
    </row>
    <row r="18" spans="2:19" ht="23.25" customHeight="1" thickBot="1" x14ac:dyDescent="0.25">
      <c r="B18" s="781"/>
      <c r="C18" s="107">
        <v>0.6</v>
      </c>
      <c r="D18" s="36">
        <f>+D16*0.6</f>
        <v>135.6</v>
      </c>
      <c r="E18" s="36">
        <f>+E16*0.6</f>
        <v>101.39999999999999</v>
      </c>
      <c r="F18" s="36">
        <f>+F16*0.6</f>
        <v>6.6</v>
      </c>
      <c r="G18" s="37">
        <f t="shared" si="2"/>
        <v>243.6</v>
      </c>
      <c r="H18" s="792"/>
      <c r="I18" s="793"/>
      <c r="J18" s="266"/>
      <c r="K18" s="781"/>
      <c r="L18" s="277">
        <v>0.6</v>
      </c>
      <c r="M18" s="37">
        <v>38</v>
      </c>
      <c r="N18" s="37">
        <v>0</v>
      </c>
      <c r="O18" s="37">
        <v>6</v>
      </c>
      <c r="P18" s="37">
        <v>0</v>
      </c>
      <c r="Q18" s="37">
        <f t="shared" si="3"/>
        <v>44</v>
      </c>
      <c r="R18" s="785"/>
      <c r="S18" s="786"/>
    </row>
    <row r="19" spans="2:19" ht="13.5" customHeight="1" x14ac:dyDescent="0.2">
      <c r="B19" s="779" t="s">
        <v>264</v>
      </c>
      <c r="C19" s="104" t="s">
        <v>258</v>
      </c>
      <c r="D19" s="35">
        <v>0</v>
      </c>
      <c r="E19" s="35">
        <v>0</v>
      </c>
      <c r="F19" s="35">
        <v>0</v>
      </c>
      <c r="G19" s="108">
        <f t="shared" si="2"/>
        <v>0</v>
      </c>
      <c r="H19" s="792"/>
      <c r="I19" s="793"/>
      <c r="J19" s="266"/>
      <c r="K19" s="779" t="s">
        <v>264</v>
      </c>
      <c r="L19" s="274" t="s">
        <v>258</v>
      </c>
      <c r="M19" s="275">
        <f>M10</f>
        <v>225</v>
      </c>
      <c r="N19" s="275">
        <f>N10</f>
        <v>169</v>
      </c>
      <c r="O19" s="275">
        <f>O10</f>
        <v>11</v>
      </c>
      <c r="P19" s="275">
        <f>P10</f>
        <v>0</v>
      </c>
      <c r="Q19" s="108">
        <f t="shared" si="3"/>
        <v>405</v>
      </c>
      <c r="R19" s="785"/>
      <c r="S19" s="786"/>
    </row>
    <row r="20" spans="2:19" ht="15" customHeight="1" x14ac:dyDescent="0.2">
      <c r="B20" s="780"/>
      <c r="C20" s="106" t="s">
        <v>263</v>
      </c>
      <c r="D20" s="36">
        <f>+D19*0.4</f>
        <v>0</v>
      </c>
      <c r="E20" s="36">
        <f>+E19*0.4</f>
        <v>0</v>
      </c>
      <c r="F20" s="36">
        <f>+F19*0.4</f>
        <v>0</v>
      </c>
      <c r="G20" s="36">
        <f t="shared" si="2"/>
        <v>0</v>
      </c>
      <c r="H20" s="792"/>
      <c r="I20" s="793"/>
      <c r="J20" s="266"/>
      <c r="K20" s="780"/>
      <c r="L20" s="276" t="s">
        <v>263</v>
      </c>
      <c r="M20" s="36">
        <v>0</v>
      </c>
      <c r="N20" s="36">
        <f t="shared" ref="N20:P21" si="4">N11-N17</f>
        <v>49.600000000000009</v>
      </c>
      <c r="O20" s="85">
        <f t="shared" si="4"/>
        <v>0</v>
      </c>
      <c r="P20" s="36">
        <f t="shared" si="4"/>
        <v>0</v>
      </c>
      <c r="Q20" s="36">
        <f t="shared" si="3"/>
        <v>49.600000000000009</v>
      </c>
      <c r="R20" s="785"/>
      <c r="S20" s="786"/>
    </row>
    <row r="21" spans="2:19" ht="17.25" customHeight="1" thickBot="1" x14ac:dyDescent="0.25">
      <c r="B21" s="781"/>
      <c r="C21" s="107">
        <v>0.6</v>
      </c>
      <c r="D21" s="36">
        <f>+D19*0.6</f>
        <v>0</v>
      </c>
      <c r="E21" s="36">
        <f>+E19*0.6</f>
        <v>0</v>
      </c>
      <c r="F21" s="36">
        <f>+F19*0.6</f>
        <v>0</v>
      </c>
      <c r="G21" s="36">
        <f t="shared" si="2"/>
        <v>0</v>
      </c>
      <c r="H21" s="792"/>
      <c r="I21" s="793"/>
      <c r="J21" s="266"/>
      <c r="K21" s="781"/>
      <c r="L21" s="277">
        <v>0.6</v>
      </c>
      <c r="M21" s="37">
        <f>M42</f>
        <v>47</v>
      </c>
      <c r="N21" s="37">
        <f t="shared" si="4"/>
        <v>101.39999999999999</v>
      </c>
      <c r="O21" s="37">
        <f t="shared" si="4"/>
        <v>0</v>
      </c>
      <c r="P21" s="37">
        <f t="shared" si="4"/>
        <v>0</v>
      </c>
      <c r="Q21" s="37">
        <f t="shared" si="3"/>
        <v>148.39999999999998</v>
      </c>
      <c r="R21" s="785"/>
      <c r="S21" s="786"/>
    </row>
    <row r="22" spans="2:19" ht="15.75" customHeight="1" x14ac:dyDescent="0.2">
      <c r="B22" s="779" t="s">
        <v>515</v>
      </c>
      <c r="C22" s="104" t="s">
        <v>258</v>
      </c>
      <c r="D22" s="35">
        <v>225</v>
      </c>
      <c r="E22" s="35">
        <v>164</v>
      </c>
      <c r="F22" s="35">
        <v>11</v>
      </c>
      <c r="G22" s="105">
        <f t="shared" si="2"/>
        <v>400</v>
      </c>
      <c r="H22" s="792"/>
      <c r="I22" s="793"/>
      <c r="J22" s="266"/>
      <c r="K22" s="779" t="s">
        <v>265</v>
      </c>
      <c r="L22" s="274" t="s">
        <v>258</v>
      </c>
      <c r="M22" s="275">
        <f>M10+5</f>
        <v>230</v>
      </c>
      <c r="N22" s="275">
        <f>N10</f>
        <v>169</v>
      </c>
      <c r="O22" s="275">
        <f>O10</f>
        <v>11</v>
      </c>
      <c r="P22" s="275">
        <f>P10</f>
        <v>0</v>
      </c>
      <c r="Q22" s="108">
        <f t="shared" si="3"/>
        <v>410</v>
      </c>
      <c r="R22" s="362"/>
      <c r="S22" s="363"/>
    </row>
    <row r="23" spans="2:19" x14ac:dyDescent="0.2">
      <c r="B23" s="780"/>
      <c r="C23" s="106" t="s">
        <v>263</v>
      </c>
      <c r="D23" s="36">
        <f>+D22*0.4</f>
        <v>90</v>
      </c>
      <c r="E23" s="36">
        <f>+E22*0.4</f>
        <v>65.600000000000009</v>
      </c>
      <c r="F23" s="36">
        <f>+F22*0.4</f>
        <v>4.4000000000000004</v>
      </c>
      <c r="G23" s="36">
        <f t="shared" si="2"/>
        <v>160.00000000000003</v>
      </c>
      <c r="H23" s="792"/>
      <c r="I23" s="793"/>
      <c r="J23" s="266"/>
      <c r="K23" s="780"/>
      <c r="L23" s="276" t="s">
        <v>263</v>
      </c>
      <c r="M23" s="36">
        <v>105</v>
      </c>
      <c r="N23" s="36">
        <v>18</v>
      </c>
      <c r="O23" s="36">
        <v>5</v>
      </c>
      <c r="P23" s="36">
        <v>0</v>
      </c>
      <c r="Q23" s="36">
        <f t="shared" si="3"/>
        <v>128</v>
      </c>
      <c r="R23" s="362"/>
      <c r="S23" s="363"/>
    </row>
    <row r="24" spans="2:19" ht="15" customHeight="1" thickBot="1" x14ac:dyDescent="0.25">
      <c r="B24" s="781"/>
      <c r="C24" s="107">
        <v>0.6</v>
      </c>
      <c r="D24" s="36">
        <f>+D22*0.6</f>
        <v>135</v>
      </c>
      <c r="E24" s="36">
        <f>+E22*0.6</f>
        <v>98.399999999999991</v>
      </c>
      <c r="F24" s="36">
        <f>+F22*0.6</f>
        <v>6.6</v>
      </c>
      <c r="G24" s="36">
        <f t="shared" si="2"/>
        <v>239.99999999999997</v>
      </c>
      <c r="H24" s="792"/>
      <c r="I24" s="793"/>
      <c r="J24" s="266"/>
      <c r="K24" s="781"/>
      <c r="L24" s="277">
        <v>0.6</v>
      </c>
      <c r="M24" s="37">
        <v>158</v>
      </c>
      <c r="N24" s="37">
        <v>4</v>
      </c>
      <c r="O24" s="37">
        <v>6</v>
      </c>
      <c r="P24" s="37">
        <v>0</v>
      </c>
      <c r="Q24" s="37">
        <f t="shared" si="3"/>
        <v>168</v>
      </c>
      <c r="R24" s="362"/>
      <c r="S24" s="363"/>
    </row>
    <row r="25" spans="2:19" ht="15" customHeight="1" x14ac:dyDescent="0.2">
      <c r="B25" s="779" t="s">
        <v>266</v>
      </c>
      <c r="C25" s="104" t="s">
        <v>258</v>
      </c>
      <c r="D25" s="35">
        <v>1</v>
      </c>
      <c r="E25" s="35">
        <v>5</v>
      </c>
      <c r="F25" s="35">
        <v>0</v>
      </c>
      <c r="G25" s="105">
        <f t="shared" si="2"/>
        <v>6</v>
      </c>
      <c r="H25" s="792"/>
      <c r="I25" s="793"/>
      <c r="J25" s="266"/>
      <c r="K25" s="779" t="s">
        <v>746</v>
      </c>
      <c r="L25" s="274" t="s">
        <v>258</v>
      </c>
      <c r="M25" s="275">
        <f>M19</f>
        <v>225</v>
      </c>
      <c r="N25" s="275">
        <f>N19+4</f>
        <v>173</v>
      </c>
      <c r="O25" s="275">
        <f>O19</f>
        <v>11</v>
      </c>
      <c r="P25" s="275">
        <f>P19</f>
        <v>0</v>
      </c>
      <c r="Q25" s="108">
        <f t="shared" si="3"/>
        <v>409</v>
      </c>
      <c r="R25" s="785"/>
      <c r="S25" s="786"/>
    </row>
    <row r="26" spans="2:19" x14ac:dyDescent="0.2">
      <c r="B26" s="780"/>
      <c r="C26" s="106" t="s">
        <v>263</v>
      </c>
      <c r="D26" s="36">
        <f>+D25*0.4</f>
        <v>0.4</v>
      </c>
      <c r="E26" s="36">
        <f>+E25*0.4</f>
        <v>2</v>
      </c>
      <c r="F26" s="36">
        <f>+F25*0.4</f>
        <v>0</v>
      </c>
      <c r="G26" s="36">
        <f t="shared" si="2"/>
        <v>2.4</v>
      </c>
      <c r="H26" s="792"/>
      <c r="I26" s="793"/>
      <c r="J26" s="266"/>
      <c r="K26" s="780"/>
      <c r="L26" s="276" t="s">
        <v>263</v>
      </c>
      <c r="M26" s="36">
        <v>91</v>
      </c>
      <c r="N26" s="36">
        <v>18</v>
      </c>
      <c r="O26" s="36">
        <v>5</v>
      </c>
      <c r="P26" s="36">
        <v>0</v>
      </c>
      <c r="Q26" s="36">
        <f t="shared" si="3"/>
        <v>114</v>
      </c>
      <c r="R26" s="785"/>
      <c r="S26" s="786"/>
    </row>
    <row r="27" spans="2:19" ht="18" customHeight="1" thickBot="1" x14ac:dyDescent="0.25">
      <c r="B27" s="781"/>
      <c r="C27" s="107">
        <v>0.6</v>
      </c>
      <c r="D27" s="36">
        <f>+D25*0.6</f>
        <v>0.6</v>
      </c>
      <c r="E27" s="36">
        <f>+E25*0.6</f>
        <v>3</v>
      </c>
      <c r="F27" s="36">
        <f>+F25*0.6</f>
        <v>0</v>
      </c>
      <c r="G27" s="36">
        <f t="shared" si="2"/>
        <v>3.6</v>
      </c>
      <c r="H27" s="792"/>
      <c r="I27" s="793"/>
      <c r="J27" s="266"/>
      <c r="K27" s="781"/>
      <c r="L27" s="277">
        <v>0.6</v>
      </c>
      <c r="M27" s="37">
        <v>43</v>
      </c>
      <c r="N27" s="37">
        <v>4</v>
      </c>
      <c r="O27" s="37">
        <v>6</v>
      </c>
      <c r="P27" s="37">
        <v>0</v>
      </c>
      <c r="Q27" s="37">
        <f>SUM(M27:P27)</f>
        <v>53</v>
      </c>
      <c r="R27" s="785"/>
      <c r="S27" s="786"/>
    </row>
    <row r="28" spans="2:19" ht="15" customHeight="1" x14ac:dyDescent="0.2">
      <c r="B28" s="779" t="s">
        <v>516</v>
      </c>
      <c r="C28" s="104" t="s">
        <v>258</v>
      </c>
      <c r="D28" s="35">
        <v>9</v>
      </c>
      <c r="E28" s="35">
        <v>6</v>
      </c>
      <c r="F28" s="35">
        <v>0</v>
      </c>
      <c r="G28" s="105">
        <f t="shared" si="2"/>
        <v>15</v>
      </c>
      <c r="H28" s="792"/>
      <c r="I28" s="793"/>
      <c r="J28" s="266"/>
      <c r="K28" s="779" t="s">
        <v>747</v>
      </c>
      <c r="L28" s="274" t="s">
        <v>258</v>
      </c>
      <c r="M28" s="275">
        <f>M22</f>
        <v>230</v>
      </c>
      <c r="N28" s="275">
        <f>N22</f>
        <v>169</v>
      </c>
      <c r="O28" s="275">
        <f>O22</f>
        <v>11</v>
      </c>
      <c r="P28" s="275">
        <f>P22</f>
        <v>0</v>
      </c>
      <c r="Q28" s="108">
        <f t="shared" ref="Q28:Q32" si="5">SUM(M28:P28)</f>
        <v>410</v>
      </c>
      <c r="R28" s="785"/>
      <c r="S28" s="786"/>
    </row>
    <row r="29" spans="2:19" x14ac:dyDescent="0.2">
      <c r="B29" s="780"/>
      <c r="C29" s="106" t="s">
        <v>263</v>
      </c>
      <c r="D29" s="36">
        <f>+D28*0.4</f>
        <v>3.6</v>
      </c>
      <c r="E29" s="36">
        <f>+E28*0.4</f>
        <v>2.4000000000000004</v>
      </c>
      <c r="F29" s="36">
        <f>+F28*0.4</f>
        <v>0</v>
      </c>
      <c r="G29" s="36">
        <f t="shared" si="2"/>
        <v>6</v>
      </c>
      <c r="H29" s="792" t="s">
        <v>267</v>
      </c>
      <c r="I29" s="793"/>
      <c r="J29" s="266"/>
      <c r="K29" s="780"/>
      <c r="L29" s="276" t="s">
        <v>263</v>
      </c>
      <c r="M29" s="36">
        <v>1</v>
      </c>
      <c r="N29" s="36">
        <f>N23-N26</f>
        <v>0</v>
      </c>
      <c r="O29" s="36">
        <f>O23-O26</f>
        <v>0</v>
      </c>
      <c r="P29" s="36">
        <v>0</v>
      </c>
      <c r="Q29" s="36">
        <f t="shared" si="5"/>
        <v>1</v>
      </c>
      <c r="R29" s="785"/>
      <c r="S29" s="786"/>
    </row>
    <row r="30" spans="2:19" ht="15" customHeight="1" thickBot="1" x14ac:dyDescent="0.25">
      <c r="B30" s="781"/>
      <c r="C30" s="107" t="s">
        <v>513</v>
      </c>
      <c r="D30" s="37">
        <f>+D28*0.6</f>
        <v>5.3999999999999995</v>
      </c>
      <c r="E30" s="37">
        <f>+E28*0.6</f>
        <v>3.5999999999999996</v>
      </c>
      <c r="F30" s="37">
        <f>+F28*0.6</f>
        <v>0</v>
      </c>
      <c r="G30" s="37">
        <f t="shared" si="2"/>
        <v>9</v>
      </c>
      <c r="H30" s="794"/>
      <c r="I30" s="795"/>
      <c r="J30" s="266"/>
      <c r="K30" s="781"/>
      <c r="L30" s="277">
        <v>0.6</v>
      </c>
      <c r="M30" s="37">
        <f>M24-M27</f>
        <v>115</v>
      </c>
      <c r="N30" s="37">
        <f>N24-N27</f>
        <v>0</v>
      </c>
      <c r="O30" s="37">
        <f>O24-O27</f>
        <v>0</v>
      </c>
      <c r="P30" s="37">
        <v>0</v>
      </c>
      <c r="Q30" s="37">
        <f t="shared" si="5"/>
        <v>115</v>
      </c>
      <c r="R30" s="787"/>
      <c r="S30" s="788"/>
    </row>
    <row r="31" spans="2:19" ht="15" customHeight="1" x14ac:dyDescent="0.2">
      <c r="B31" s="779" t="s">
        <v>268</v>
      </c>
      <c r="C31" s="104" t="s">
        <v>258</v>
      </c>
      <c r="D31" s="35">
        <v>225</v>
      </c>
      <c r="E31" s="35">
        <v>163</v>
      </c>
      <c r="F31" s="35">
        <v>11</v>
      </c>
      <c r="G31" s="105">
        <f t="shared" si="2"/>
        <v>399</v>
      </c>
      <c r="H31" s="796"/>
      <c r="I31" s="797"/>
      <c r="J31" s="266"/>
      <c r="K31" s="779" t="s">
        <v>269</v>
      </c>
      <c r="L31" s="274" t="s">
        <v>258</v>
      </c>
      <c r="M31" s="275">
        <f>M10</f>
        <v>225</v>
      </c>
      <c r="N31" s="275">
        <f>N10</f>
        <v>169</v>
      </c>
      <c r="O31" s="275">
        <f>O10</f>
        <v>11</v>
      </c>
      <c r="P31" s="275">
        <f>P10</f>
        <v>0</v>
      </c>
      <c r="Q31" s="108">
        <f t="shared" si="5"/>
        <v>405</v>
      </c>
      <c r="R31" s="798"/>
      <c r="S31" s="799"/>
    </row>
    <row r="32" spans="2:19" x14ac:dyDescent="0.2">
      <c r="B32" s="780"/>
      <c r="C32" s="106" t="s">
        <v>263</v>
      </c>
      <c r="D32" s="36">
        <f>+D31*0.4</f>
        <v>90</v>
      </c>
      <c r="E32" s="36">
        <f>+E31*0.4</f>
        <v>65.2</v>
      </c>
      <c r="F32" s="36">
        <f>+F31*0.4</f>
        <v>4.4000000000000004</v>
      </c>
      <c r="G32" s="36">
        <f t="shared" si="2"/>
        <v>159.6</v>
      </c>
      <c r="H32" s="792"/>
      <c r="I32" s="793"/>
      <c r="J32" s="266"/>
      <c r="K32" s="780"/>
      <c r="L32" s="276" t="s">
        <v>263</v>
      </c>
      <c r="M32" s="36">
        <v>1</v>
      </c>
      <c r="N32" s="36">
        <v>0</v>
      </c>
      <c r="O32" s="36">
        <f>O17-O26</f>
        <v>0</v>
      </c>
      <c r="P32" s="36">
        <v>0</v>
      </c>
      <c r="Q32" s="36">
        <f t="shared" si="5"/>
        <v>1</v>
      </c>
      <c r="R32" s="785"/>
      <c r="S32" s="786"/>
    </row>
    <row r="33" spans="2:19" ht="15.75" customHeight="1" thickBot="1" x14ac:dyDescent="0.25">
      <c r="B33" s="781"/>
      <c r="C33" s="107">
        <v>0.6</v>
      </c>
      <c r="D33" s="36">
        <f>+D31*0.6</f>
        <v>135</v>
      </c>
      <c r="E33" s="36">
        <f>+E31*0.6</f>
        <v>97.8</v>
      </c>
      <c r="F33" s="36">
        <f>+F31*0.6</f>
        <v>6.6</v>
      </c>
      <c r="G33" s="36">
        <f t="shared" si="2"/>
        <v>239.4</v>
      </c>
      <c r="H33" s="792"/>
      <c r="I33" s="793"/>
      <c r="J33" s="266"/>
      <c r="K33" s="781"/>
      <c r="L33" s="277">
        <v>0.6</v>
      </c>
      <c r="M33" s="37">
        <v>0</v>
      </c>
      <c r="N33" s="37">
        <v>0</v>
      </c>
      <c r="O33" s="37">
        <f>O18-O27</f>
        <v>0</v>
      </c>
      <c r="P33" s="37">
        <v>0</v>
      </c>
      <c r="Q33" s="37">
        <f>SUM(M33:P33)</f>
        <v>0</v>
      </c>
      <c r="R33" s="785"/>
      <c r="S33" s="786"/>
    </row>
    <row r="34" spans="2:19" ht="15" customHeight="1" x14ac:dyDescent="0.2">
      <c r="B34" s="779" t="s">
        <v>517</v>
      </c>
      <c r="C34" s="104" t="s">
        <v>258</v>
      </c>
      <c r="D34" s="35">
        <v>225</v>
      </c>
      <c r="E34" s="35">
        <v>159</v>
      </c>
      <c r="F34" s="35">
        <v>10</v>
      </c>
      <c r="G34" s="105">
        <f t="shared" si="2"/>
        <v>394</v>
      </c>
      <c r="H34" s="792"/>
      <c r="I34" s="793"/>
      <c r="J34" s="266"/>
      <c r="K34" s="779" t="s">
        <v>270</v>
      </c>
      <c r="L34" s="274" t="s">
        <v>258</v>
      </c>
      <c r="M34" s="275">
        <v>242</v>
      </c>
      <c r="N34" s="275">
        <v>190</v>
      </c>
      <c r="O34" s="275">
        <f>O35+O36</f>
        <v>4</v>
      </c>
      <c r="P34" s="275">
        <v>0</v>
      </c>
      <c r="Q34" s="108">
        <f>SUM(M34:P34)</f>
        <v>436</v>
      </c>
      <c r="R34" s="782" t="s">
        <v>285</v>
      </c>
      <c r="S34" s="783"/>
    </row>
    <row r="35" spans="2:19" x14ac:dyDescent="0.2">
      <c r="B35" s="780"/>
      <c r="C35" s="106" t="s">
        <v>263</v>
      </c>
      <c r="D35" s="36">
        <f>+D34*0.4</f>
        <v>90</v>
      </c>
      <c r="E35" s="36">
        <f>+E34*0.4</f>
        <v>63.6</v>
      </c>
      <c r="F35" s="36">
        <f>+F34*0.4</f>
        <v>4</v>
      </c>
      <c r="G35" s="36">
        <f t="shared" si="2"/>
        <v>157.6</v>
      </c>
      <c r="H35" s="792"/>
      <c r="I35" s="793"/>
      <c r="J35" s="266"/>
      <c r="K35" s="780"/>
      <c r="L35" s="276" t="s">
        <v>263</v>
      </c>
      <c r="M35" s="36">
        <v>97</v>
      </c>
      <c r="N35" s="36">
        <v>76</v>
      </c>
      <c r="O35" s="36">
        <v>2</v>
      </c>
      <c r="P35" s="36">
        <v>1</v>
      </c>
      <c r="Q35" s="36">
        <f t="shared" ref="Q35:Q48" si="6">SUM(M35:P35)</f>
        <v>176</v>
      </c>
      <c r="R35" s="782"/>
      <c r="S35" s="783"/>
    </row>
    <row r="36" spans="2:19" ht="17.25" customHeight="1" thickBot="1" x14ac:dyDescent="0.25">
      <c r="B36" s="781"/>
      <c r="C36" s="107">
        <v>0.6</v>
      </c>
      <c r="D36" s="36">
        <f>+D34*0.6</f>
        <v>135</v>
      </c>
      <c r="E36" s="36">
        <f>+E34*0.6</f>
        <v>95.399999999999991</v>
      </c>
      <c r="F36" s="36">
        <f>+F34*0.6</f>
        <v>6</v>
      </c>
      <c r="G36" s="36">
        <f t="shared" si="2"/>
        <v>236.39999999999998</v>
      </c>
      <c r="H36" s="792"/>
      <c r="I36" s="793"/>
      <c r="J36" s="266"/>
      <c r="K36" s="781"/>
      <c r="L36" s="277">
        <v>0.6</v>
      </c>
      <c r="M36" s="37">
        <v>145</v>
      </c>
      <c r="N36" s="37">
        <v>114</v>
      </c>
      <c r="O36" s="37">
        <v>2</v>
      </c>
      <c r="P36" s="37">
        <v>2</v>
      </c>
      <c r="Q36" s="37">
        <f t="shared" si="6"/>
        <v>263</v>
      </c>
      <c r="R36" s="782"/>
      <c r="S36" s="783"/>
    </row>
    <row r="37" spans="2:19" ht="13.5" customHeight="1" x14ac:dyDescent="0.2">
      <c r="B37" s="779" t="s">
        <v>271</v>
      </c>
      <c r="C37" s="104" t="s">
        <v>258</v>
      </c>
      <c r="D37" s="35">
        <v>0</v>
      </c>
      <c r="E37" s="35">
        <v>4</v>
      </c>
      <c r="F37" s="35">
        <v>1</v>
      </c>
      <c r="G37" s="105">
        <f t="shared" si="2"/>
        <v>5</v>
      </c>
      <c r="H37" s="792"/>
      <c r="I37" s="793"/>
      <c r="J37" s="266"/>
      <c r="K37" s="779" t="s">
        <v>272</v>
      </c>
      <c r="L37" s="274" t="s">
        <v>258</v>
      </c>
      <c r="M37" s="275">
        <v>170</v>
      </c>
      <c r="N37" s="275">
        <f>N38+N39</f>
        <v>98</v>
      </c>
      <c r="O37" s="275">
        <f>O38+O39</f>
        <v>2</v>
      </c>
      <c r="P37" s="275">
        <v>0</v>
      </c>
      <c r="Q37" s="108">
        <f t="shared" si="6"/>
        <v>270</v>
      </c>
      <c r="R37" s="782" t="s">
        <v>285</v>
      </c>
      <c r="S37" s="783"/>
    </row>
    <row r="38" spans="2:19" x14ac:dyDescent="0.2">
      <c r="B38" s="780"/>
      <c r="C38" s="106" t="s">
        <v>263</v>
      </c>
      <c r="D38" s="36">
        <f>+D37*0.4</f>
        <v>0</v>
      </c>
      <c r="E38" s="36">
        <f>+E37*0.4</f>
        <v>1.6</v>
      </c>
      <c r="F38" s="36">
        <f>+F37*0.4</f>
        <v>0.4</v>
      </c>
      <c r="G38" s="36">
        <f t="shared" si="2"/>
        <v>2</v>
      </c>
      <c r="H38" s="792"/>
      <c r="I38" s="793"/>
      <c r="J38" s="266"/>
      <c r="K38" s="780"/>
      <c r="L38" s="276" t="s">
        <v>263</v>
      </c>
      <c r="M38" s="36">
        <v>68</v>
      </c>
      <c r="N38" s="36">
        <v>39</v>
      </c>
      <c r="O38" s="36">
        <v>0.8</v>
      </c>
      <c r="P38" s="36">
        <v>0</v>
      </c>
      <c r="Q38" s="36">
        <f t="shared" si="6"/>
        <v>107.8</v>
      </c>
      <c r="R38" s="782"/>
      <c r="S38" s="783"/>
    </row>
    <row r="39" spans="2:19" ht="14.25" customHeight="1" thickBot="1" x14ac:dyDescent="0.25">
      <c r="B39" s="781"/>
      <c r="C39" s="107">
        <v>0.6</v>
      </c>
      <c r="D39" s="36">
        <f>+D37*0.6</f>
        <v>0</v>
      </c>
      <c r="E39" s="36">
        <f>+E37*0.6</f>
        <v>2.4</v>
      </c>
      <c r="F39" s="36">
        <f>+F37*0.6</f>
        <v>0.6</v>
      </c>
      <c r="G39" s="36">
        <f t="shared" si="2"/>
        <v>3</v>
      </c>
      <c r="H39" s="792"/>
      <c r="I39" s="793"/>
      <c r="J39" s="266"/>
      <c r="K39" s="781"/>
      <c r="L39" s="279">
        <v>0.6</v>
      </c>
      <c r="M39" s="37">
        <v>102</v>
      </c>
      <c r="N39" s="37">
        <v>59</v>
      </c>
      <c r="O39" s="37">
        <v>1.2</v>
      </c>
      <c r="P39" s="37">
        <v>0</v>
      </c>
      <c r="Q39" s="37">
        <f t="shared" si="6"/>
        <v>162.19999999999999</v>
      </c>
      <c r="R39" s="782"/>
      <c r="S39" s="783"/>
    </row>
    <row r="40" spans="2:19" ht="13.5" customHeight="1" x14ac:dyDescent="0.2">
      <c r="B40" s="779" t="s">
        <v>518</v>
      </c>
      <c r="C40" s="104" t="s">
        <v>258</v>
      </c>
      <c r="D40" s="35">
        <v>6</v>
      </c>
      <c r="E40" s="35">
        <v>5</v>
      </c>
      <c r="F40" s="35">
        <v>0</v>
      </c>
      <c r="G40" s="105">
        <f>+D40+E40+F40</f>
        <v>11</v>
      </c>
      <c r="H40" s="792"/>
      <c r="I40" s="793"/>
      <c r="J40" s="266"/>
      <c r="K40" s="779" t="s">
        <v>273</v>
      </c>
      <c r="L40" s="274" t="s">
        <v>258</v>
      </c>
      <c r="M40" s="275">
        <v>79</v>
      </c>
      <c r="N40" s="275">
        <v>59</v>
      </c>
      <c r="O40" s="275">
        <f>O41+O42</f>
        <v>0</v>
      </c>
      <c r="P40" s="275">
        <v>0</v>
      </c>
      <c r="Q40" s="108">
        <f t="shared" si="6"/>
        <v>138</v>
      </c>
      <c r="R40" s="782" t="s">
        <v>285</v>
      </c>
      <c r="S40" s="783"/>
    </row>
    <row r="41" spans="2:19" x14ac:dyDescent="0.2">
      <c r="B41" s="780"/>
      <c r="C41" s="106" t="s">
        <v>263</v>
      </c>
      <c r="D41" s="36">
        <f>+D40*0.4</f>
        <v>2.4000000000000004</v>
      </c>
      <c r="E41" s="36">
        <f>+E40*0.4</f>
        <v>2</v>
      </c>
      <c r="F41" s="36">
        <f>+F40*0.4</f>
        <v>0</v>
      </c>
      <c r="G41" s="36">
        <v>0</v>
      </c>
      <c r="H41" s="792" t="s">
        <v>274</v>
      </c>
      <c r="I41" s="793"/>
      <c r="J41" s="266"/>
      <c r="K41" s="780"/>
      <c r="L41" s="276" t="s">
        <v>263</v>
      </c>
      <c r="M41" s="36">
        <v>32</v>
      </c>
      <c r="N41" s="36">
        <v>24</v>
      </c>
      <c r="O41" s="36">
        <v>0</v>
      </c>
      <c r="P41" s="36">
        <v>0</v>
      </c>
      <c r="Q41" s="36">
        <f t="shared" si="6"/>
        <v>56</v>
      </c>
      <c r="R41" s="782"/>
      <c r="S41" s="783"/>
    </row>
    <row r="42" spans="2:19" ht="17.25" customHeight="1" thickBot="1" x14ac:dyDescent="0.25">
      <c r="B42" s="784"/>
      <c r="C42" s="109">
        <v>0.6</v>
      </c>
      <c r="D42" s="37">
        <f>+D40*0.6</f>
        <v>3.5999999999999996</v>
      </c>
      <c r="E42" s="37">
        <f>+E40*0.6</f>
        <v>3</v>
      </c>
      <c r="F42" s="37">
        <f>+F40*0.6</f>
        <v>0</v>
      </c>
      <c r="G42" s="37">
        <f t="shared" ref="G42" si="7">+D42+E42+F42</f>
        <v>6.6</v>
      </c>
      <c r="H42" s="794"/>
      <c r="I42" s="795"/>
      <c r="J42" s="266"/>
      <c r="K42" s="781"/>
      <c r="L42" s="279">
        <v>0.6</v>
      </c>
      <c r="M42" s="37">
        <v>47</v>
      </c>
      <c r="N42" s="37">
        <v>35</v>
      </c>
      <c r="O42" s="37">
        <v>0</v>
      </c>
      <c r="P42" s="37">
        <v>0</v>
      </c>
      <c r="Q42" s="37">
        <f t="shared" si="6"/>
        <v>82</v>
      </c>
      <c r="R42" s="782"/>
      <c r="S42" s="783"/>
    </row>
    <row r="43" spans="2:19" ht="15" customHeight="1" x14ac:dyDescent="0.2">
      <c r="B43" s="34"/>
      <c r="K43" s="779" t="s">
        <v>275</v>
      </c>
      <c r="L43" s="274" t="s">
        <v>258</v>
      </c>
      <c r="M43" s="275">
        <v>97</v>
      </c>
      <c r="N43" s="275">
        <v>41</v>
      </c>
      <c r="O43" s="275">
        <f>O44+O45</f>
        <v>3.2</v>
      </c>
      <c r="P43" s="275">
        <v>0</v>
      </c>
      <c r="Q43" s="108">
        <f t="shared" si="6"/>
        <v>141.19999999999999</v>
      </c>
      <c r="R43" s="782" t="s">
        <v>285</v>
      </c>
      <c r="S43" s="783"/>
    </row>
    <row r="44" spans="2:19" ht="15.75" customHeight="1" x14ac:dyDescent="0.2">
      <c r="B44" s="34"/>
      <c r="K44" s="780"/>
      <c r="L44" s="276" t="s">
        <v>263</v>
      </c>
      <c r="M44" s="36">
        <v>32</v>
      </c>
      <c r="N44" s="36">
        <v>16</v>
      </c>
      <c r="O44" s="36">
        <v>1.2</v>
      </c>
      <c r="P44" s="36">
        <v>1</v>
      </c>
      <c r="Q44" s="36">
        <f t="shared" si="6"/>
        <v>50.2</v>
      </c>
      <c r="R44" s="782"/>
      <c r="S44" s="783"/>
    </row>
    <row r="45" spans="2:19" ht="27" customHeight="1" thickBot="1" x14ac:dyDescent="0.25">
      <c r="B45" s="789"/>
      <c r="C45" s="789"/>
      <c r="D45" s="789"/>
      <c r="E45" s="789"/>
      <c r="F45" s="789"/>
      <c r="G45" s="789"/>
      <c r="H45" s="789"/>
      <c r="I45" s="789"/>
      <c r="J45" s="364"/>
      <c r="K45" s="781"/>
      <c r="L45" s="279">
        <v>0.6</v>
      </c>
      <c r="M45" s="37">
        <v>47</v>
      </c>
      <c r="N45" s="37">
        <v>25</v>
      </c>
      <c r="O45" s="37">
        <v>2</v>
      </c>
      <c r="P45" s="37">
        <v>2</v>
      </c>
      <c r="Q45" s="37">
        <f t="shared" si="6"/>
        <v>76</v>
      </c>
      <c r="R45" s="782"/>
      <c r="S45" s="783"/>
    </row>
    <row r="46" spans="2:19" x14ac:dyDescent="0.2">
      <c r="K46" s="779" t="s">
        <v>748</v>
      </c>
      <c r="L46" s="274" t="s">
        <v>258</v>
      </c>
      <c r="M46" s="275">
        <v>231</v>
      </c>
      <c r="N46" s="275">
        <f>N47+N48</f>
        <v>154</v>
      </c>
      <c r="O46" s="275">
        <f>O47+O48</f>
        <v>12</v>
      </c>
      <c r="P46" s="275">
        <f>P10</f>
        <v>0</v>
      </c>
      <c r="Q46" s="108">
        <f t="shared" si="6"/>
        <v>397</v>
      </c>
      <c r="R46" s="782" t="s">
        <v>285</v>
      </c>
      <c r="S46" s="783"/>
    </row>
    <row r="47" spans="2:19" x14ac:dyDescent="0.2">
      <c r="K47" s="780"/>
      <c r="L47" s="276" t="s">
        <v>263</v>
      </c>
      <c r="M47" s="36">
        <v>92</v>
      </c>
      <c r="N47" s="36">
        <v>62</v>
      </c>
      <c r="O47" s="36">
        <v>5</v>
      </c>
      <c r="P47" s="36">
        <v>0</v>
      </c>
      <c r="Q47" s="36">
        <f t="shared" si="6"/>
        <v>159</v>
      </c>
      <c r="R47" s="790"/>
      <c r="S47" s="791"/>
    </row>
    <row r="48" spans="2:19" ht="24.75" customHeight="1" thickBot="1" x14ac:dyDescent="0.25">
      <c r="K48" s="781"/>
      <c r="L48" s="279">
        <v>0.6</v>
      </c>
      <c r="M48" s="37">
        <v>139</v>
      </c>
      <c r="N48" s="37">
        <v>92</v>
      </c>
      <c r="O48" s="37">
        <v>7</v>
      </c>
      <c r="P48" s="37">
        <v>0</v>
      </c>
      <c r="Q48" s="37">
        <f t="shared" si="6"/>
        <v>238</v>
      </c>
      <c r="R48" s="782"/>
      <c r="S48" s="783"/>
    </row>
    <row r="49" spans="11:19" ht="45.75" customHeight="1" x14ac:dyDescent="0.2">
      <c r="K49" s="779" t="s">
        <v>276</v>
      </c>
      <c r="L49" s="274" t="s">
        <v>258</v>
      </c>
      <c r="M49" s="275">
        <v>346</v>
      </c>
      <c r="N49" s="275">
        <v>198</v>
      </c>
      <c r="O49" s="275">
        <f>O50+O51</f>
        <v>5</v>
      </c>
      <c r="P49" s="275">
        <f>P37+P40+P43</f>
        <v>0</v>
      </c>
      <c r="Q49" s="108">
        <f t="shared" ref="Q49:Q54" si="8">SUM(M49:P49)</f>
        <v>549</v>
      </c>
      <c r="R49" s="782" t="s">
        <v>285</v>
      </c>
      <c r="S49" s="783"/>
    </row>
    <row r="50" spans="11:19" x14ac:dyDescent="0.2">
      <c r="K50" s="780"/>
      <c r="L50" s="276" t="s">
        <v>263</v>
      </c>
      <c r="M50" s="36">
        <v>138</v>
      </c>
      <c r="N50" s="36">
        <v>79</v>
      </c>
      <c r="O50" s="36">
        <v>2</v>
      </c>
      <c r="P50" s="36">
        <v>2</v>
      </c>
      <c r="Q50" s="36">
        <f t="shared" si="8"/>
        <v>221</v>
      </c>
      <c r="R50" s="782"/>
      <c r="S50" s="783"/>
    </row>
    <row r="51" spans="11:19" ht="27" customHeight="1" thickBot="1" x14ac:dyDescent="0.25">
      <c r="K51" s="781"/>
      <c r="L51" s="279">
        <v>0.6</v>
      </c>
      <c r="M51" s="37">
        <v>208</v>
      </c>
      <c r="N51" s="37">
        <v>119</v>
      </c>
      <c r="O51" s="37">
        <v>3</v>
      </c>
      <c r="P51" s="37">
        <f>P39+P42+P45</f>
        <v>2</v>
      </c>
      <c r="Q51" s="37">
        <f t="shared" si="8"/>
        <v>332</v>
      </c>
      <c r="R51" s="782"/>
      <c r="S51" s="783"/>
    </row>
    <row r="52" spans="11:19" x14ac:dyDescent="0.2">
      <c r="K52" s="779" t="s">
        <v>277</v>
      </c>
      <c r="L52" s="274" t="s">
        <v>258</v>
      </c>
      <c r="M52" s="275">
        <f>M37+M40+M43</f>
        <v>346</v>
      </c>
      <c r="N52" s="275">
        <f>N10</f>
        <v>169</v>
      </c>
      <c r="O52" s="275">
        <f>O10</f>
        <v>11</v>
      </c>
      <c r="P52" s="275">
        <f>P10</f>
        <v>0</v>
      </c>
      <c r="Q52" s="108">
        <f t="shared" si="8"/>
        <v>526</v>
      </c>
      <c r="R52" s="782" t="s">
        <v>285</v>
      </c>
      <c r="S52" s="783"/>
    </row>
    <row r="53" spans="11:19" x14ac:dyDescent="0.2">
      <c r="K53" s="780"/>
      <c r="L53" s="276" t="s">
        <v>263</v>
      </c>
      <c r="M53" s="38">
        <v>0</v>
      </c>
      <c r="N53" s="36">
        <v>0</v>
      </c>
      <c r="O53" s="36">
        <v>0</v>
      </c>
      <c r="P53" s="36">
        <v>0</v>
      </c>
      <c r="Q53" s="36">
        <f t="shared" si="8"/>
        <v>0</v>
      </c>
      <c r="R53" s="785"/>
      <c r="S53" s="786"/>
    </row>
    <row r="54" spans="11:19" ht="21" customHeight="1" thickBot="1" x14ac:dyDescent="0.25">
      <c r="K54" s="784"/>
      <c r="L54" s="280">
        <v>0.6</v>
      </c>
      <c r="M54" s="37">
        <v>0</v>
      </c>
      <c r="N54" s="37">
        <v>0</v>
      </c>
      <c r="O54" s="37">
        <v>0</v>
      </c>
      <c r="P54" s="37">
        <v>0</v>
      </c>
      <c r="Q54" s="37">
        <f t="shared" si="8"/>
        <v>0</v>
      </c>
      <c r="R54" s="787"/>
      <c r="S54" s="788"/>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9D7DF-4A8C-4F6C-A6EA-530D4312A45F}">
  <dimension ref="A1:R411"/>
  <sheetViews>
    <sheetView showGridLines="0" tabSelected="1" zoomScale="80" zoomScaleNormal="80" zoomScalePageLayoutView="95" workbookViewId="0">
      <pane xSplit="3" ySplit="4" topLeftCell="L371" activePane="bottomRight" state="frozen"/>
      <selection pane="topRight" activeCell="D1" sqref="D1"/>
      <selection pane="bottomLeft" activeCell="A5" sqref="A5"/>
      <selection pane="bottomRight" activeCell="L399" sqref="L399"/>
    </sheetView>
  </sheetViews>
  <sheetFormatPr baseColWidth="10" defaultColWidth="10.85546875" defaultRowHeight="12.75" outlineLevelRow="1" x14ac:dyDescent="0.2"/>
  <cols>
    <col min="1" max="1" width="4.85546875" style="1" bestFit="1" customWidth="1"/>
    <col min="2" max="2" width="29.85546875" style="371" customWidth="1"/>
    <col min="3" max="3" width="31.5703125" style="371" customWidth="1"/>
    <col min="4" max="4" width="41.85546875" style="1" bestFit="1" customWidth="1"/>
    <col min="5" max="5" width="30.140625" style="1" customWidth="1"/>
    <col min="6" max="6" width="46" style="1" customWidth="1"/>
    <col min="7" max="7" width="24.7109375" style="337"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529</v>
      </c>
      <c r="B1" s="328">
        <v>44227</v>
      </c>
      <c r="C1" s="369"/>
      <c r="D1" s="251"/>
      <c r="E1" s="251"/>
      <c r="F1" s="251"/>
      <c r="G1" s="358"/>
      <c r="H1" s="252"/>
      <c r="I1" s="251"/>
      <c r="J1" s="251"/>
      <c r="K1" s="251"/>
      <c r="L1" s="251"/>
    </row>
    <row r="2" spans="1:18" ht="15" x14ac:dyDescent="0.2">
      <c r="A2" s="172" t="s">
        <v>529</v>
      </c>
      <c r="B2" s="857" t="s">
        <v>127</v>
      </c>
      <c r="C2" s="858"/>
      <c r="D2" s="858"/>
      <c r="E2" s="858"/>
      <c r="F2" s="858"/>
      <c r="G2" s="859"/>
      <c r="H2" s="858"/>
      <c r="I2" s="858"/>
      <c r="J2" s="858"/>
      <c r="K2" s="858"/>
      <c r="L2" s="860"/>
      <c r="M2" s="54"/>
    </row>
    <row r="3" spans="1:18" ht="15" x14ac:dyDescent="0.2">
      <c r="A3" s="1" t="s">
        <v>472</v>
      </c>
      <c r="B3" s="250" t="s">
        <v>128</v>
      </c>
      <c r="C3" s="250"/>
      <c r="D3" s="248"/>
      <c r="E3" s="248"/>
      <c r="F3" s="248"/>
      <c r="G3" s="357"/>
      <c r="H3" s="249"/>
      <c r="I3" s="248"/>
      <c r="J3" s="248"/>
      <c r="K3" s="248"/>
      <c r="L3" s="248"/>
      <c r="M3" s="54"/>
    </row>
    <row r="4" spans="1:18" s="371" customFormat="1" ht="15" x14ac:dyDescent="0.2">
      <c r="A4" s="217" t="s">
        <v>529</v>
      </c>
      <c r="B4" s="137" t="s">
        <v>129</v>
      </c>
      <c r="C4" s="138" t="s">
        <v>130</v>
      </c>
      <c r="D4" s="138" t="s">
        <v>131</v>
      </c>
      <c r="E4" s="850" t="s">
        <v>132</v>
      </c>
      <c r="F4" s="851"/>
      <c r="G4" s="861" t="s">
        <v>133</v>
      </c>
      <c r="H4" s="862"/>
      <c r="I4" s="862"/>
      <c r="J4" s="862"/>
      <c r="K4" s="863"/>
      <c r="L4" s="139" t="s">
        <v>96</v>
      </c>
      <c r="M4" s="139" t="s">
        <v>776</v>
      </c>
      <c r="O4" s="216"/>
      <c r="P4" s="216"/>
      <c r="Q4" s="216"/>
      <c r="R4" s="216"/>
    </row>
    <row r="5" spans="1:18" s="173" customFormat="1" ht="45" x14ac:dyDescent="0.25">
      <c r="A5" s="176" t="s">
        <v>529</v>
      </c>
      <c r="B5" s="137"/>
      <c r="C5" s="138"/>
      <c r="D5" s="138"/>
      <c r="E5" s="140" t="s">
        <v>134</v>
      </c>
      <c r="F5" s="140" t="s">
        <v>135</v>
      </c>
      <c r="G5" s="340" t="s">
        <v>607</v>
      </c>
      <c r="H5" s="140" t="s">
        <v>136</v>
      </c>
      <c r="I5" s="140" t="s">
        <v>137</v>
      </c>
      <c r="J5" s="140" t="s">
        <v>138</v>
      </c>
      <c r="K5" s="140" t="s">
        <v>139</v>
      </c>
      <c r="L5" s="139"/>
      <c r="M5" s="175"/>
      <c r="O5" s="174"/>
      <c r="P5" s="174"/>
      <c r="Q5" s="174"/>
      <c r="R5" s="174"/>
    </row>
    <row r="6" spans="1:18" ht="28.5" x14ac:dyDescent="0.25">
      <c r="A6" s="172" t="s">
        <v>529</v>
      </c>
      <c r="B6" s="375" t="s">
        <v>140</v>
      </c>
      <c r="C6" s="55" t="s">
        <v>141</v>
      </c>
      <c r="D6" s="55" t="s">
        <v>142</v>
      </c>
      <c r="E6" s="50"/>
      <c r="F6" s="192" t="s">
        <v>143</v>
      </c>
      <c r="G6" s="338"/>
      <c r="H6" s="141">
        <v>5268448465</v>
      </c>
      <c r="I6" s="28"/>
      <c r="J6" s="32"/>
      <c r="K6" s="243">
        <v>0</v>
      </c>
      <c r="L6" s="139"/>
      <c r="M6" s="54"/>
    </row>
    <row r="7" spans="1:18" ht="15" x14ac:dyDescent="0.25">
      <c r="A7" s="172" t="s">
        <v>529</v>
      </c>
      <c r="B7" s="375" t="s">
        <v>144</v>
      </c>
      <c r="C7" s="55" t="s">
        <v>141</v>
      </c>
      <c r="D7" s="55" t="s">
        <v>142</v>
      </c>
      <c r="E7" s="50"/>
      <c r="F7" s="150" t="s">
        <v>608</v>
      </c>
      <c r="G7" s="346"/>
      <c r="H7" s="234">
        <v>20324681095</v>
      </c>
      <c r="I7" s="28"/>
      <c r="J7" s="32"/>
      <c r="K7" s="243">
        <v>0</v>
      </c>
      <c r="L7" s="139"/>
      <c r="M7" s="54"/>
    </row>
    <row r="8" spans="1:18" ht="15" x14ac:dyDescent="0.25">
      <c r="A8" s="172" t="s">
        <v>529</v>
      </c>
      <c r="B8" s="375" t="s">
        <v>145</v>
      </c>
      <c r="C8" s="55" t="s">
        <v>141</v>
      </c>
      <c r="D8" s="55" t="s">
        <v>142</v>
      </c>
      <c r="E8" s="50"/>
      <c r="F8" s="150" t="s">
        <v>609</v>
      </c>
      <c r="G8" s="346"/>
      <c r="H8" s="234">
        <v>26799206349</v>
      </c>
      <c r="I8" s="28"/>
      <c r="J8" s="32"/>
      <c r="K8" s="243">
        <v>0</v>
      </c>
      <c r="L8" s="139"/>
      <c r="M8" s="54"/>
    </row>
    <row r="9" spans="1:18" ht="75" x14ac:dyDescent="0.25">
      <c r="A9" s="172" t="s">
        <v>529</v>
      </c>
      <c r="B9" s="375" t="s">
        <v>146</v>
      </c>
      <c r="C9" s="55" t="s">
        <v>141</v>
      </c>
      <c r="D9" s="55" t="s">
        <v>142</v>
      </c>
      <c r="E9" s="50"/>
      <c r="F9" s="150" t="s">
        <v>610</v>
      </c>
      <c r="G9" s="346"/>
      <c r="H9" s="244">
        <v>62112039495.099998</v>
      </c>
      <c r="I9" s="163"/>
      <c r="J9" s="245"/>
      <c r="K9" s="243">
        <v>0</v>
      </c>
      <c r="L9" s="247" t="s">
        <v>333</v>
      </c>
      <c r="M9" s="54"/>
    </row>
    <row r="10" spans="1:18" ht="15" x14ac:dyDescent="0.25">
      <c r="A10" s="172" t="s">
        <v>529</v>
      </c>
      <c r="B10" s="375" t="s">
        <v>147</v>
      </c>
      <c r="C10" s="55" t="s">
        <v>141</v>
      </c>
      <c r="D10" s="55" t="s">
        <v>142</v>
      </c>
      <c r="E10" s="50"/>
      <c r="F10" s="150" t="s">
        <v>611</v>
      </c>
      <c r="G10" s="346"/>
      <c r="H10" s="244">
        <v>48547865289.099998</v>
      </c>
      <c r="I10" s="163"/>
      <c r="J10" s="245"/>
      <c r="K10" s="243">
        <v>0</v>
      </c>
      <c r="L10" s="246"/>
      <c r="M10" s="54"/>
    </row>
    <row r="11" spans="1:18" ht="15" x14ac:dyDescent="0.25">
      <c r="A11" s="172" t="s">
        <v>529</v>
      </c>
      <c r="B11" s="375" t="s">
        <v>148</v>
      </c>
      <c r="C11" s="55" t="s">
        <v>141</v>
      </c>
      <c r="D11" s="55" t="s">
        <v>142</v>
      </c>
      <c r="E11" s="50"/>
      <c r="F11" s="150" t="s">
        <v>612</v>
      </c>
      <c r="G11" s="346"/>
      <c r="H11" s="244">
        <v>49940241269.099998</v>
      </c>
      <c r="I11" s="163"/>
      <c r="J11" s="245"/>
      <c r="K11" s="243">
        <v>0</v>
      </c>
      <c r="L11" s="139"/>
      <c r="M11" s="54"/>
    </row>
    <row r="12" spans="1:18" ht="15" x14ac:dyDescent="0.25">
      <c r="A12" s="172" t="s">
        <v>529</v>
      </c>
      <c r="B12" s="375" t="s">
        <v>149</v>
      </c>
      <c r="C12" s="55" t="s">
        <v>141</v>
      </c>
      <c r="D12" s="55" t="s">
        <v>142</v>
      </c>
      <c r="E12" s="50"/>
      <c r="F12" s="150" t="s">
        <v>613</v>
      </c>
      <c r="G12" s="346"/>
      <c r="H12" s="244">
        <v>42430490883.199997</v>
      </c>
      <c r="I12" s="163"/>
      <c r="J12" s="245"/>
      <c r="K12" s="243">
        <v>0</v>
      </c>
      <c r="L12" s="139"/>
      <c r="M12" s="54"/>
    </row>
    <row r="13" spans="1:18" ht="15" x14ac:dyDescent="0.25">
      <c r="A13" s="172" t="s">
        <v>529</v>
      </c>
      <c r="B13" s="375" t="s">
        <v>150</v>
      </c>
      <c r="C13" s="55" t="s">
        <v>141</v>
      </c>
      <c r="D13" s="55" t="s">
        <v>142</v>
      </c>
      <c r="E13" s="50"/>
      <c r="F13" s="150" t="s">
        <v>614</v>
      </c>
      <c r="G13" s="346"/>
      <c r="H13" s="244">
        <v>24948005269.599998</v>
      </c>
      <c r="I13" s="163"/>
      <c r="J13" s="163"/>
      <c r="K13" s="243">
        <v>0</v>
      </c>
      <c r="L13" s="139"/>
      <c r="M13" s="54"/>
    </row>
    <row r="14" spans="1:18" ht="15" x14ac:dyDescent="0.25">
      <c r="A14" s="172" t="s">
        <v>529</v>
      </c>
      <c r="B14" s="162"/>
      <c r="C14" s="29"/>
      <c r="D14" s="29"/>
      <c r="E14" s="242"/>
      <c r="F14" s="241"/>
      <c r="G14" s="356"/>
      <c r="H14" s="240">
        <f>SUM(H6:H13)</f>
        <v>280370978115.09998</v>
      </c>
      <c r="I14" s="30"/>
      <c r="J14" s="239"/>
      <c r="K14" s="238">
        <v>0</v>
      </c>
      <c r="L14" s="237"/>
      <c r="M14" s="54"/>
    </row>
    <row r="15" spans="1:18" ht="14.25" x14ac:dyDescent="0.2">
      <c r="A15" s="172" t="s">
        <v>529</v>
      </c>
      <c r="B15" s="375"/>
      <c r="C15" s="55" t="s">
        <v>141</v>
      </c>
      <c r="D15" s="55" t="s">
        <v>142</v>
      </c>
      <c r="E15" s="50">
        <v>3111530718</v>
      </c>
      <c r="F15" s="192"/>
      <c r="G15" s="346">
        <v>42278</v>
      </c>
      <c r="H15" s="141"/>
      <c r="I15" s="39">
        <f>123.78/111.82</f>
        <v>1.1069576104453587</v>
      </c>
      <c r="J15" s="31" t="s">
        <v>151</v>
      </c>
      <c r="K15" s="50">
        <f>+E15/I15</f>
        <v>2810885158.2384872</v>
      </c>
      <c r="L15" s="168"/>
      <c r="M15" s="54"/>
    </row>
    <row r="16" spans="1:18" ht="14.25" x14ac:dyDescent="0.2">
      <c r="A16" s="172" t="s">
        <v>529</v>
      </c>
      <c r="B16" s="375"/>
      <c r="C16" s="55" t="s">
        <v>141</v>
      </c>
      <c r="D16" s="55" t="s">
        <v>142</v>
      </c>
      <c r="E16" s="197">
        <v>5503863348.5</v>
      </c>
      <c r="F16" s="236"/>
      <c r="G16" s="346">
        <v>42279</v>
      </c>
      <c r="H16" s="234"/>
      <c r="I16" s="39">
        <f>123.78/111.82</f>
        <v>1.1069576104453587</v>
      </c>
      <c r="J16" s="31" t="s">
        <v>151</v>
      </c>
      <c r="K16" s="50">
        <f>+E16/I16</f>
        <v>4972063335.1855707</v>
      </c>
      <c r="L16" s="168"/>
      <c r="M16" s="54"/>
    </row>
    <row r="17" spans="1:13" ht="14.25" x14ac:dyDescent="0.2">
      <c r="A17" s="172" t="s">
        <v>529</v>
      </c>
      <c r="B17" s="375"/>
      <c r="C17" s="55" t="s">
        <v>141</v>
      </c>
      <c r="D17" s="55" t="s">
        <v>142</v>
      </c>
      <c r="E17" s="197">
        <v>263457714</v>
      </c>
      <c r="F17" s="236"/>
      <c r="G17" s="346">
        <v>42292</v>
      </c>
      <c r="H17" s="234"/>
      <c r="I17" s="39">
        <f>123.78/111.82</f>
        <v>1.1069576104453587</v>
      </c>
      <c r="J17" s="31" t="s">
        <v>151</v>
      </c>
      <c r="K17" s="50">
        <f>+E17/I17</f>
        <v>238001628.53029567</v>
      </c>
      <c r="L17" s="168"/>
      <c r="M17" s="54"/>
    </row>
    <row r="18" spans="1:13" ht="14.25" x14ac:dyDescent="0.2">
      <c r="A18" s="172" t="s">
        <v>529</v>
      </c>
      <c r="B18" s="375"/>
      <c r="C18" s="55" t="s">
        <v>141</v>
      </c>
      <c r="D18" s="55" t="s">
        <v>142</v>
      </c>
      <c r="E18" s="197">
        <v>1636965150</v>
      </c>
      <c r="F18" s="231"/>
      <c r="G18" s="346">
        <v>42305</v>
      </c>
      <c r="H18" s="234"/>
      <c r="I18" s="39">
        <f>123.78/111.82</f>
        <v>1.1069576104453587</v>
      </c>
      <c r="J18" s="31" t="s">
        <v>151</v>
      </c>
      <c r="K18" s="50">
        <f>+E18/I18</f>
        <v>1478796599.3940861</v>
      </c>
      <c r="L18" s="168"/>
      <c r="M18" s="54"/>
    </row>
    <row r="19" spans="1:13" ht="14.25" x14ac:dyDescent="0.2">
      <c r="A19" s="172" t="s">
        <v>529</v>
      </c>
      <c r="B19" s="375"/>
      <c r="C19" s="55" t="s">
        <v>141</v>
      </c>
      <c r="D19" s="55" t="s">
        <v>142</v>
      </c>
      <c r="E19" s="197">
        <v>2728275250</v>
      </c>
      <c r="F19" s="236"/>
      <c r="G19" s="346">
        <v>42311</v>
      </c>
      <c r="H19" s="234"/>
      <c r="I19" s="74">
        <f>124.62/111.82</f>
        <v>1.1144696834197818</v>
      </c>
      <c r="J19" s="32" t="s">
        <v>152</v>
      </c>
      <c r="K19" s="50">
        <f>+E19/I19</f>
        <v>2448047973.4793773</v>
      </c>
      <c r="L19" s="168"/>
      <c r="M19" s="54"/>
    </row>
    <row r="20" spans="1:13" ht="14.25" x14ac:dyDescent="0.2">
      <c r="A20" s="172" t="s">
        <v>529</v>
      </c>
      <c r="B20" s="375"/>
      <c r="C20" s="55" t="s">
        <v>141</v>
      </c>
      <c r="D20" s="55" t="s">
        <v>142</v>
      </c>
      <c r="E20" s="197">
        <v>621675000</v>
      </c>
      <c r="F20" s="235"/>
      <c r="G20" s="346">
        <v>42352</v>
      </c>
      <c r="H20" s="234"/>
      <c r="I20" s="74">
        <f>125.37/111.82</f>
        <v>1.1211768914326596</v>
      </c>
      <c r="J20" s="32" t="s">
        <v>153</v>
      </c>
      <c r="K20" s="50">
        <f>+E20/I20</f>
        <v>554484314.42928934</v>
      </c>
      <c r="L20" s="168"/>
      <c r="M20" s="54"/>
    </row>
    <row r="21" spans="1:13" ht="14.25" x14ac:dyDescent="0.2">
      <c r="A21" s="172" t="s">
        <v>529</v>
      </c>
      <c r="B21" s="375"/>
      <c r="C21" s="55" t="s">
        <v>141</v>
      </c>
      <c r="D21" s="55" t="s">
        <v>142</v>
      </c>
      <c r="E21" s="197">
        <v>764295785</v>
      </c>
      <c r="F21" s="235"/>
      <c r="G21" s="346">
        <v>42353</v>
      </c>
      <c r="H21" s="234"/>
      <c r="I21" s="74">
        <f>125.37/111.82</f>
        <v>1.1211768914326596</v>
      </c>
      <c r="J21" s="32" t="s">
        <v>153</v>
      </c>
      <c r="K21" s="50">
        <f>+E21/I21</f>
        <v>681690633.15545988</v>
      </c>
      <c r="L21" s="168"/>
      <c r="M21" s="54"/>
    </row>
    <row r="22" spans="1:13" ht="14.25" x14ac:dyDescent="0.2">
      <c r="A22" s="172" t="s">
        <v>529</v>
      </c>
      <c r="B22" s="375"/>
      <c r="C22" s="55" t="s">
        <v>141</v>
      </c>
      <c r="D22" s="55" t="s">
        <v>142</v>
      </c>
      <c r="E22" s="197">
        <v>872199750</v>
      </c>
      <c r="F22" s="235"/>
      <c r="G22" s="346">
        <v>42354</v>
      </c>
      <c r="H22" s="234"/>
      <c r="I22" s="74">
        <f>125.37/111.82</f>
        <v>1.1211768914326596</v>
      </c>
      <c r="J22" s="32" t="s">
        <v>153</v>
      </c>
      <c r="K22" s="50">
        <f>+E22/I22</f>
        <v>777932328.66714525</v>
      </c>
      <c r="L22" s="168"/>
      <c r="M22" s="54"/>
    </row>
    <row r="23" spans="1:13" ht="14.25" x14ac:dyDescent="0.2">
      <c r="A23" s="172" t="s">
        <v>529</v>
      </c>
      <c r="B23" s="375"/>
      <c r="C23" s="55" t="s">
        <v>141</v>
      </c>
      <c r="D23" s="55" t="s">
        <v>142</v>
      </c>
      <c r="E23" s="197">
        <v>19781458</v>
      </c>
      <c r="F23" s="235"/>
      <c r="G23" s="346">
        <v>42354</v>
      </c>
      <c r="H23" s="234"/>
      <c r="I23" s="74">
        <f>125.37/111.82</f>
        <v>1.1211768914326596</v>
      </c>
      <c r="J23" s="32" t="s">
        <v>153</v>
      </c>
      <c r="K23" s="50">
        <f>+E23/I23</f>
        <v>17643476.378399935</v>
      </c>
      <c r="L23" s="168"/>
      <c r="M23" s="54"/>
    </row>
    <row r="24" spans="1:13" ht="14.25" x14ac:dyDescent="0.2">
      <c r="A24" s="172" t="s">
        <v>529</v>
      </c>
      <c r="B24" s="375"/>
      <c r="C24" s="55" t="s">
        <v>141</v>
      </c>
      <c r="D24" s="55" t="s">
        <v>142</v>
      </c>
      <c r="E24" s="197">
        <v>686624625</v>
      </c>
      <c r="F24" s="164"/>
      <c r="G24" s="346">
        <v>42361</v>
      </c>
      <c r="H24" s="234"/>
      <c r="I24" s="74">
        <f>125.37/111.82</f>
        <v>1.1211768914326596</v>
      </c>
      <c r="J24" s="32" t="s">
        <v>153</v>
      </c>
      <c r="K24" s="50">
        <f>+E24/I24</f>
        <v>612414178.57142854</v>
      </c>
      <c r="L24" s="168"/>
      <c r="M24" s="54"/>
    </row>
    <row r="25" spans="1:13" ht="14.25" x14ac:dyDescent="0.2">
      <c r="A25" s="172" t="s">
        <v>529</v>
      </c>
      <c r="B25" s="375"/>
      <c r="C25" s="55" t="s">
        <v>141</v>
      </c>
      <c r="D25" s="55" t="s">
        <v>142</v>
      </c>
      <c r="E25" s="197">
        <v>2047764587</v>
      </c>
      <c r="F25" s="150"/>
      <c r="G25" s="338">
        <v>42382</v>
      </c>
      <c r="H25" s="234"/>
      <c r="I25" s="74">
        <f>126.15/111.82</f>
        <v>1.1281523877660526</v>
      </c>
      <c r="J25" s="32" t="s">
        <v>154</v>
      </c>
      <c r="K25" s="50">
        <f>+E25/I25</f>
        <v>1815148918.8929052</v>
      </c>
      <c r="L25" s="168"/>
      <c r="M25" s="54"/>
    </row>
    <row r="26" spans="1:13" ht="14.25" x14ac:dyDescent="0.2">
      <c r="A26" s="172" t="s">
        <v>529</v>
      </c>
      <c r="B26" s="375"/>
      <c r="C26" s="55" t="s">
        <v>141</v>
      </c>
      <c r="D26" s="55" t="s">
        <v>142</v>
      </c>
      <c r="E26" s="197">
        <v>3071646881</v>
      </c>
      <c r="F26" s="164"/>
      <c r="G26" s="338">
        <v>42384</v>
      </c>
      <c r="H26" s="234"/>
      <c r="I26" s="74">
        <f>126.15/111.82</f>
        <v>1.1281523877660526</v>
      </c>
      <c r="J26" s="32" t="s">
        <v>154</v>
      </c>
      <c r="K26" s="50">
        <f>+E26/I26</f>
        <v>2722723378.7825603</v>
      </c>
      <c r="L26" s="168"/>
      <c r="M26" s="54"/>
    </row>
    <row r="27" spans="1:13" ht="14.25" x14ac:dyDescent="0.2">
      <c r="A27" s="172" t="s">
        <v>529</v>
      </c>
      <c r="B27" s="375"/>
      <c r="C27" s="55" t="s">
        <v>141</v>
      </c>
      <c r="D27" s="55" t="s">
        <v>142</v>
      </c>
      <c r="E27" s="197">
        <v>3071646881</v>
      </c>
      <c r="F27" s="231"/>
      <c r="G27" s="338">
        <v>42409</v>
      </c>
      <c r="H27" s="234"/>
      <c r="I27" s="74">
        <f>127.78/111.82</f>
        <v>1.1427293865140404</v>
      </c>
      <c r="J27" s="32" t="s">
        <v>155</v>
      </c>
      <c r="K27" s="50">
        <f>+E27/I27</f>
        <v>2687991502.8441072</v>
      </c>
      <c r="L27" s="164"/>
      <c r="M27" s="54"/>
    </row>
    <row r="28" spans="1:13" ht="14.25" x14ac:dyDescent="0.2">
      <c r="A28" s="172" t="s">
        <v>529</v>
      </c>
      <c r="B28" s="375"/>
      <c r="C28" s="55" t="s">
        <v>141</v>
      </c>
      <c r="D28" s="55" t="s">
        <v>142</v>
      </c>
      <c r="E28" s="197">
        <v>1769000000</v>
      </c>
      <c r="F28" s="231"/>
      <c r="G28" s="338">
        <v>42415</v>
      </c>
      <c r="H28" s="234"/>
      <c r="I28" s="74">
        <f>127.78/111.82</f>
        <v>1.1427293865140404</v>
      </c>
      <c r="J28" s="32" t="s">
        <v>155</v>
      </c>
      <c r="K28" s="50">
        <f>+E28/I28</f>
        <v>1548048051.3382375</v>
      </c>
      <c r="L28" s="164"/>
      <c r="M28" s="54"/>
    </row>
    <row r="29" spans="1:13" ht="14.25" x14ac:dyDescent="0.2">
      <c r="A29" s="172" t="s">
        <v>529</v>
      </c>
      <c r="B29" s="375"/>
      <c r="C29" s="55" t="s">
        <v>141</v>
      </c>
      <c r="D29" s="55" t="s">
        <v>142</v>
      </c>
      <c r="E29" s="197">
        <v>2653500000</v>
      </c>
      <c r="F29" s="231"/>
      <c r="G29" s="338">
        <v>42416</v>
      </c>
      <c r="H29" s="234"/>
      <c r="I29" s="74">
        <f>127.78/111.82</f>
        <v>1.1427293865140404</v>
      </c>
      <c r="J29" s="32" t="s">
        <v>155</v>
      </c>
      <c r="K29" s="50">
        <f>+E29/I29</f>
        <v>2322072077.0073562</v>
      </c>
      <c r="L29" s="164"/>
      <c r="M29" s="54"/>
    </row>
    <row r="30" spans="1:13" ht="14.25" x14ac:dyDescent="0.2">
      <c r="A30" s="172" t="s">
        <v>529</v>
      </c>
      <c r="B30" s="375"/>
      <c r="C30" s="55" t="s">
        <v>141</v>
      </c>
      <c r="D30" s="55" t="s">
        <v>142</v>
      </c>
      <c r="E30" s="197">
        <v>2653500000</v>
      </c>
      <c r="F30" s="150"/>
      <c r="G30" s="338">
        <v>42430</v>
      </c>
      <c r="H30" s="234"/>
      <c r="I30" s="74">
        <f>129.41/111.82</f>
        <v>1.1573063852620282</v>
      </c>
      <c r="J30" s="32" t="s">
        <v>156</v>
      </c>
      <c r="K30" s="50">
        <f>+E30/I30</f>
        <v>2292824124.8744302</v>
      </c>
      <c r="L30" s="164"/>
      <c r="M30" s="54"/>
    </row>
    <row r="31" spans="1:13" ht="14.25" x14ac:dyDescent="0.2">
      <c r="A31" s="172" t="s">
        <v>529</v>
      </c>
      <c r="B31" s="375"/>
      <c r="C31" s="55" t="s">
        <v>141</v>
      </c>
      <c r="D31" s="55" t="s">
        <v>142</v>
      </c>
      <c r="E31" s="197">
        <v>2465000000</v>
      </c>
      <c r="F31" s="150"/>
      <c r="G31" s="338">
        <v>42443</v>
      </c>
      <c r="H31" s="234"/>
      <c r="I31" s="74">
        <f>129.41/111.82</f>
        <v>1.1573063852620282</v>
      </c>
      <c r="J31" s="32" t="s">
        <v>156</v>
      </c>
      <c r="K31" s="50">
        <f>+E31/I31</f>
        <v>2129945908.3532958</v>
      </c>
      <c r="L31" s="164"/>
      <c r="M31" s="54"/>
    </row>
    <row r="32" spans="1:13" ht="14.25" x14ac:dyDescent="0.2">
      <c r="A32" s="172" t="s">
        <v>529</v>
      </c>
      <c r="B32" s="375"/>
      <c r="C32" s="55" t="s">
        <v>141</v>
      </c>
      <c r="D32" s="55" t="s">
        <v>142</v>
      </c>
      <c r="E32" s="197">
        <v>3697500000</v>
      </c>
      <c r="F32" s="164"/>
      <c r="G32" s="338">
        <v>42444</v>
      </c>
      <c r="H32" s="234"/>
      <c r="I32" s="74">
        <f>129.41/111.82</f>
        <v>1.1573063852620282</v>
      </c>
      <c r="J32" s="32" t="s">
        <v>156</v>
      </c>
      <c r="K32" s="50">
        <f>+E32/I32</f>
        <v>3194918862.5299435</v>
      </c>
      <c r="L32" s="164"/>
      <c r="M32" s="54"/>
    </row>
    <row r="33" spans="1:13" ht="14.25" x14ac:dyDescent="0.2">
      <c r="A33" s="172" t="s">
        <v>529</v>
      </c>
      <c r="B33" s="375"/>
      <c r="C33" s="55" t="s">
        <v>141</v>
      </c>
      <c r="D33" s="55" t="s">
        <v>142</v>
      </c>
      <c r="E33" s="197">
        <v>3549440000</v>
      </c>
      <c r="F33" s="231"/>
      <c r="G33" s="338">
        <v>42459</v>
      </c>
      <c r="H33" s="234"/>
      <c r="I33" s="74">
        <f>129.41/111.82</f>
        <v>1.1573063852620282</v>
      </c>
      <c r="J33" s="32" t="s">
        <v>156</v>
      </c>
      <c r="K33" s="50">
        <f>+E33/I33</f>
        <v>3066983855.9616723</v>
      </c>
      <c r="L33" s="164"/>
      <c r="M33" s="54"/>
    </row>
    <row r="34" spans="1:13" ht="14.25" x14ac:dyDescent="0.2">
      <c r="A34" s="172" t="s">
        <v>529</v>
      </c>
      <c r="B34" s="375"/>
      <c r="C34" s="55" t="s">
        <v>141</v>
      </c>
      <c r="D34" s="55" t="s">
        <v>142</v>
      </c>
      <c r="E34" s="197">
        <v>15478119</v>
      </c>
      <c r="F34" s="150"/>
      <c r="G34" s="338">
        <v>42472</v>
      </c>
      <c r="H34" s="234"/>
      <c r="I34" s="74">
        <f>130.63/111.82</f>
        <v>1.1682167769629763</v>
      </c>
      <c r="J34" s="32" t="s">
        <v>157</v>
      </c>
      <c r="K34" s="50">
        <f>+E34/I34</f>
        <v>13249355.17553395</v>
      </c>
      <c r="L34" s="164"/>
      <c r="M34" s="54"/>
    </row>
    <row r="35" spans="1:13" ht="14.25" x14ac:dyDescent="0.2">
      <c r="A35" s="172" t="s">
        <v>529</v>
      </c>
      <c r="B35" s="375"/>
      <c r="C35" s="55" t="s">
        <v>141</v>
      </c>
      <c r="D35" s="55" t="s">
        <v>142</v>
      </c>
      <c r="E35" s="197">
        <v>2068530699</v>
      </c>
      <c r="F35" s="150"/>
      <c r="G35" s="338">
        <v>42475</v>
      </c>
      <c r="H35" s="234"/>
      <c r="I35" s="74">
        <f>130.63/111.82</f>
        <v>1.1682167769629763</v>
      </c>
      <c r="J35" s="32" t="s">
        <v>157</v>
      </c>
      <c r="K35" s="50">
        <f>+E35/I35</f>
        <v>1770673679.5696239</v>
      </c>
      <c r="L35" s="164"/>
      <c r="M35" s="54"/>
    </row>
    <row r="36" spans="1:13" ht="14.25" x14ac:dyDescent="0.2">
      <c r="A36" s="172" t="s">
        <v>529</v>
      </c>
      <c r="B36" s="375"/>
      <c r="C36" s="55" t="s">
        <v>141</v>
      </c>
      <c r="D36" s="55" t="s">
        <v>142</v>
      </c>
      <c r="E36" s="197">
        <v>3102796048</v>
      </c>
      <c r="F36" s="150"/>
      <c r="G36" s="338">
        <v>42480</v>
      </c>
      <c r="H36" s="234"/>
      <c r="I36" s="74">
        <f>130.63/111.82</f>
        <v>1.1682167769629763</v>
      </c>
      <c r="J36" s="32" t="s">
        <v>157</v>
      </c>
      <c r="K36" s="50">
        <f>+E36/I36</f>
        <v>2656010518.9264331</v>
      </c>
      <c r="L36" s="164"/>
      <c r="M36" s="54"/>
    </row>
    <row r="37" spans="1:13" ht="14.25" x14ac:dyDescent="0.2">
      <c r="A37" s="172" t="s">
        <v>529</v>
      </c>
      <c r="B37" s="375"/>
      <c r="C37" s="55" t="s">
        <v>141</v>
      </c>
      <c r="D37" s="55" t="s">
        <v>142</v>
      </c>
      <c r="E37" s="197">
        <v>3144320000</v>
      </c>
      <c r="F37" s="231"/>
      <c r="G37" s="338">
        <v>42489</v>
      </c>
      <c r="H37" s="234"/>
      <c r="I37" s="74">
        <f>130.63/111.82</f>
        <v>1.1682167769629763</v>
      </c>
      <c r="J37" s="32" t="s">
        <v>157</v>
      </c>
      <c r="K37" s="50">
        <f>+E37/I37</f>
        <v>2691555250.7081065</v>
      </c>
      <c r="L37" s="164"/>
      <c r="M37" s="54"/>
    </row>
    <row r="38" spans="1:13" ht="14.25" x14ac:dyDescent="0.2">
      <c r="A38" s="172" t="s">
        <v>529</v>
      </c>
      <c r="B38" s="375"/>
      <c r="C38" s="55" t="s">
        <v>141</v>
      </c>
      <c r="D38" s="55" t="s">
        <v>142</v>
      </c>
      <c r="E38" s="197">
        <v>2453430908</v>
      </c>
      <c r="F38" s="150"/>
      <c r="G38" s="338">
        <v>42503</v>
      </c>
      <c r="H38" s="234"/>
      <c r="I38" s="74">
        <f>131.28/111.82</f>
        <v>1.1740296905741372</v>
      </c>
      <c r="J38" s="32" t="s">
        <v>158</v>
      </c>
      <c r="K38" s="50">
        <f>+E38/I38</f>
        <v>2089752011.9786713</v>
      </c>
      <c r="L38" s="164"/>
      <c r="M38" s="54"/>
    </row>
    <row r="39" spans="1:13" ht="14.25" x14ac:dyDescent="0.2">
      <c r="A39" s="172" t="s">
        <v>529</v>
      </c>
      <c r="B39" s="375"/>
      <c r="C39" s="55" t="s">
        <v>141</v>
      </c>
      <c r="D39" s="55" t="s">
        <v>142</v>
      </c>
      <c r="E39" s="197">
        <v>3884800000</v>
      </c>
      <c r="F39" s="150"/>
      <c r="G39" s="338">
        <v>42510</v>
      </c>
      <c r="H39" s="234"/>
      <c r="I39" s="74">
        <f>131.28/111.82</f>
        <v>1.1740296905741372</v>
      </c>
      <c r="J39" s="32" t="s">
        <v>158</v>
      </c>
      <c r="K39" s="50">
        <f>+E39/I39</f>
        <v>3308945277.2699566</v>
      </c>
      <c r="L39" s="164"/>
      <c r="M39" s="54"/>
    </row>
    <row r="40" spans="1:13" ht="14.25" x14ac:dyDescent="0.2">
      <c r="A40" s="172" t="s">
        <v>529</v>
      </c>
      <c r="B40" s="375"/>
      <c r="C40" s="55" t="s">
        <v>141</v>
      </c>
      <c r="D40" s="55" t="s">
        <v>142</v>
      </c>
      <c r="E40" s="197">
        <v>3680146362</v>
      </c>
      <c r="F40" s="150"/>
      <c r="G40" s="338">
        <v>42510</v>
      </c>
      <c r="H40" s="234"/>
      <c r="I40" s="74">
        <f>131.28/111.82</f>
        <v>1.1740296905741372</v>
      </c>
      <c r="J40" s="32" t="s">
        <v>158</v>
      </c>
      <c r="K40" s="50">
        <f>+E40/I40</f>
        <v>3134628017.9680066</v>
      </c>
      <c r="L40" s="164"/>
      <c r="M40" s="54"/>
    </row>
    <row r="41" spans="1:13" ht="14.25" x14ac:dyDescent="0.2">
      <c r="A41" s="172" t="s">
        <v>529</v>
      </c>
      <c r="B41" s="375"/>
      <c r="C41" s="55" t="s">
        <v>141</v>
      </c>
      <c r="D41" s="55" t="s">
        <v>142</v>
      </c>
      <c r="E41" s="197">
        <v>1524124667</v>
      </c>
      <c r="F41" s="150"/>
      <c r="G41" s="338">
        <v>42536</v>
      </c>
      <c r="H41" s="234"/>
      <c r="I41" s="74">
        <f>131.95/111.82</f>
        <v>1.1800214630656412</v>
      </c>
      <c r="J41" s="32" t="s">
        <v>159</v>
      </c>
      <c r="K41" s="50">
        <f>+E41/I41</f>
        <v>1291607580.6285715</v>
      </c>
      <c r="L41" s="164"/>
      <c r="M41" s="54"/>
    </row>
    <row r="42" spans="1:13" ht="14.25" x14ac:dyDescent="0.2">
      <c r="A42" s="172" t="s">
        <v>529</v>
      </c>
      <c r="B42" s="375"/>
      <c r="C42" s="55" t="s">
        <v>141</v>
      </c>
      <c r="D42" s="55" t="s">
        <v>142</v>
      </c>
      <c r="E42" s="50">
        <v>2286187000</v>
      </c>
      <c r="F42" s="150"/>
      <c r="G42" s="338">
        <v>42545</v>
      </c>
      <c r="H42" s="234"/>
      <c r="I42" s="74">
        <f>131.95/111.82</f>
        <v>1.1800214630656412</v>
      </c>
      <c r="J42" s="32" t="s">
        <v>159</v>
      </c>
      <c r="K42" s="50">
        <f>+E42/I42</f>
        <v>1937411370.5191362</v>
      </c>
      <c r="L42" s="168"/>
      <c r="M42" s="54"/>
    </row>
    <row r="43" spans="1:13" ht="14.25" x14ac:dyDescent="0.2">
      <c r="A43" s="172" t="s">
        <v>529</v>
      </c>
      <c r="B43" s="375"/>
      <c r="C43" s="55" t="s">
        <v>141</v>
      </c>
      <c r="D43" s="55" t="s">
        <v>142</v>
      </c>
      <c r="E43" s="50">
        <v>2172591291</v>
      </c>
      <c r="F43" s="150"/>
      <c r="G43" s="338">
        <v>42545</v>
      </c>
      <c r="H43" s="234"/>
      <c r="I43" s="74">
        <f>131.95/111.82</f>
        <v>1.1800214630656412</v>
      </c>
      <c r="J43" s="32" t="s">
        <v>159</v>
      </c>
      <c r="K43" s="50">
        <f>+E43/I43</f>
        <v>1841145571.501478</v>
      </c>
      <c r="L43" s="168"/>
      <c r="M43" s="54"/>
    </row>
    <row r="44" spans="1:13" ht="14.25" x14ac:dyDescent="0.2">
      <c r="A44" s="172" t="s">
        <v>529</v>
      </c>
      <c r="B44" s="375"/>
      <c r="C44" s="55" t="s">
        <v>141</v>
      </c>
      <c r="D44" s="55" t="s">
        <v>142</v>
      </c>
      <c r="E44" s="50">
        <v>2300677333</v>
      </c>
      <c r="F44" s="150"/>
      <c r="G44" s="338">
        <v>42565</v>
      </c>
      <c r="H44" s="141"/>
      <c r="I44" s="74">
        <f>132.58/111.82</f>
        <v>1.1856555177964587</v>
      </c>
      <c r="J44" s="32" t="s">
        <v>160</v>
      </c>
      <c r="K44" s="50">
        <f>+E44/I44</f>
        <v>1940426454.7900133</v>
      </c>
      <c r="L44" s="164"/>
      <c r="M44" s="54"/>
    </row>
    <row r="45" spans="1:13" ht="14.25" x14ac:dyDescent="0.2">
      <c r="A45" s="172" t="s">
        <v>529</v>
      </c>
      <c r="B45" s="375"/>
      <c r="C45" s="55" t="s">
        <v>141</v>
      </c>
      <c r="D45" s="55" t="s">
        <v>142</v>
      </c>
      <c r="E45" s="50">
        <v>3451016000</v>
      </c>
      <c r="F45" s="150"/>
      <c r="G45" s="338">
        <v>42576</v>
      </c>
      <c r="H45" s="141"/>
      <c r="I45" s="74">
        <f>132.58/111.82</f>
        <v>1.1856555177964587</v>
      </c>
      <c r="J45" s="32" t="s">
        <v>160</v>
      </c>
      <c r="K45" s="50">
        <f>+E45/I45</f>
        <v>2910639682.6067276</v>
      </c>
      <c r="L45" s="164"/>
      <c r="M45" s="54"/>
    </row>
    <row r="46" spans="1:13" ht="14.25" x14ac:dyDescent="0.2">
      <c r="A46" s="172" t="s">
        <v>529</v>
      </c>
      <c r="B46" s="375"/>
      <c r="C46" s="55" t="s">
        <v>141</v>
      </c>
      <c r="D46" s="55" t="s">
        <v>142</v>
      </c>
      <c r="E46" s="50">
        <v>3451016000</v>
      </c>
      <c r="F46" s="150"/>
      <c r="G46" s="338">
        <v>42577</v>
      </c>
      <c r="H46" s="141"/>
      <c r="I46" s="74">
        <f>132.58/111.82</f>
        <v>1.1856555177964587</v>
      </c>
      <c r="J46" s="32" t="s">
        <v>160</v>
      </c>
      <c r="K46" s="50">
        <f>+E46/I46</f>
        <v>2910639682.6067276</v>
      </c>
      <c r="L46" s="164"/>
      <c r="M46" s="54"/>
    </row>
    <row r="47" spans="1:13" ht="14.25" x14ac:dyDescent="0.2">
      <c r="A47" s="172" t="s">
        <v>529</v>
      </c>
      <c r="B47" s="375"/>
      <c r="C47" s="55" t="s">
        <v>141</v>
      </c>
      <c r="D47" s="55" t="s">
        <v>142</v>
      </c>
      <c r="E47" s="50">
        <v>1592666667</v>
      </c>
      <c r="F47" s="150"/>
      <c r="G47" s="338">
        <v>42594</v>
      </c>
      <c r="H47" s="141"/>
      <c r="I47" s="74">
        <f>133.27/111.82</f>
        <v>1.1918261491683064</v>
      </c>
      <c r="J47" s="32" t="s">
        <v>161</v>
      </c>
      <c r="K47" s="50">
        <f>+E47/I47</f>
        <v>1336324654.4904327</v>
      </c>
      <c r="L47" s="164"/>
      <c r="M47" s="54"/>
    </row>
    <row r="48" spans="1:13" ht="14.25" x14ac:dyDescent="0.2">
      <c r="A48" s="172" t="s">
        <v>529</v>
      </c>
      <c r="B48" s="375"/>
      <c r="C48" s="55" t="s">
        <v>141</v>
      </c>
      <c r="D48" s="55" t="s">
        <v>142</v>
      </c>
      <c r="E48" s="50">
        <v>733125000</v>
      </c>
      <c r="F48" s="150"/>
      <c r="G48" s="338">
        <v>42601</v>
      </c>
      <c r="H48" s="141"/>
      <c r="I48" s="74">
        <f>133.27/111.82</f>
        <v>1.1918261491683064</v>
      </c>
      <c r="J48" s="32" t="s">
        <v>161</v>
      </c>
      <c r="K48" s="50">
        <f>+E48/I48</f>
        <v>615127466.79672837</v>
      </c>
      <c r="L48" s="164"/>
      <c r="M48" s="54"/>
    </row>
    <row r="49" spans="1:13" ht="14.25" x14ac:dyDescent="0.2">
      <c r="A49" s="172" t="s">
        <v>529</v>
      </c>
      <c r="B49" s="375"/>
      <c r="C49" s="55" t="s">
        <v>141</v>
      </c>
      <c r="D49" s="55" t="s">
        <v>142</v>
      </c>
      <c r="E49" s="50">
        <v>2360000000</v>
      </c>
      <c r="F49" s="150"/>
      <c r="G49" s="338">
        <v>42613</v>
      </c>
      <c r="H49" s="141"/>
      <c r="I49" s="74">
        <f>133.27/111.82</f>
        <v>1.1918261491683064</v>
      </c>
      <c r="J49" s="32" t="s">
        <v>161</v>
      </c>
      <c r="K49" s="50">
        <f>+E49/I49</f>
        <v>1980154573.4223752</v>
      </c>
      <c r="L49" s="164"/>
      <c r="M49" s="54"/>
    </row>
    <row r="50" spans="1:13" ht="14.25" x14ac:dyDescent="0.2">
      <c r="A50" s="172" t="s">
        <v>529</v>
      </c>
      <c r="B50" s="375"/>
      <c r="C50" s="55" t="s">
        <v>141</v>
      </c>
      <c r="D50" s="55" t="s">
        <v>142</v>
      </c>
      <c r="E50" s="50">
        <v>1655875000</v>
      </c>
      <c r="F50" s="150"/>
      <c r="G50" s="338">
        <v>42613</v>
      </c>
      <c r="H50" s="141"/>
      <c r="I50" s="74">
        <f>133.27/111.82</f>
        <v>1.1918261491683064</v>
      </c>
      <c r="J50" s="32" t="s">
        <v>161</v>
      </c>
      <c r="K50" s="50">
        <f>+E50/I50</f>
        <v>1389359514.5193965</v>
      </c>
      <c r="L50" s="164"/>
      <c r="M50" s="54"/>
    </row>
    <row r="51" spans="1:13" ht="14.25" x14ac:dyDescent="0.2">
      <c r="A51" s="172" t="s">
        <v>529</v>
      </c>
      <c r="B51" s="375"/>
      <c r="C51" s="55" t="s">
        <v>141</v>
      </c>
      <c r="D51" s="55" t="s">
        <v>142</v>
      </c>
      <c r="E51" s="50">
        <v>29000000</v>
      </c>
      <c r="F51" s="150"/>
      <c r="G51" s="338">
        <v>42614</v>
      </c>
      <c r="H51" s="141"/>
      <c r="I51" s="74">
        <f>132.85/111.82</f>
        <v>1.1880701126810946</v>
      </c>
      <c r="J51" s="32" t="s">
        <v>162</v>
      </c>
      <c r="K51" s="50">
        <f>+E51/I51</f>
        <v>24409333.835152429</v>
      </c>
      <c r="L51" s="164"/>
      <c r="M51" s="54"/>
    </row>
    <row r="52" spans="1:13" ht="14.25" x14ac:dyDescent="0.2">
      <c r="A52" s="172" t="s">
        <v>529</v>
      </c>
      <c r="B52" s="375"/>
      <c r="C52" s="55" t="s">
        <v>141</v>
      </c>
      <c r="D52" s="55" t="s">
        <v>142</v>
      </c>
      <c r="E52" s="50">
        <v>600000000</v>
      </c>
      <c r="F52" s="150"/>
      <c r="G52" s="338">
        <v>42627</v>
      </c>
      <c r="H52" s="141"/>
      <c r="I52" s="74">
        <f>132.85/111.82</f>
        <v>1.1880701126810946</v>
      </c>
      <c r="J52" s="32" t="s">
        <v>162</v>
      </c>
      <c r="K52" s="50">
        <f>+E52/I52</f>
        <v>505020700.0376364</v>
      </c>
      <c r="L52" s="164"/>
      <c r="M52" s="54"/>
    </row>
    <row r="53" spans="1:13" ht="14.25" x14ac:dyDescent="0.2">
      <c r="A53" s="172" t="s">
        <v>529</v>
      </c>
      <c r="B53" s="375"/>
      <c r="C53" s="55" t="s">
        <v>141</v>
      </c>
      <c r="D53" s="55" t="s">
        <v>142</v>
      </c>
      <c r="E53" s="50">
        <v>3570400000</v>
      </c>
      <c r="F53" s="150"/>
      <c r="G53" s="338">
        <v>42629</v>
      </c>
      <c r="H53" s="141"/>
      <c r="I53" s="74">
        <f>132.85/111.82</f>
        <v>1.1880701126810946</v>
      </c>
      <c r="J53" s="32" t="s">
        <v>162</v>
      </c>
      <c r="K53" s="50">
        <f>+E53/I53</f>
        <v>3005209845.6906285</v>
      </c>
      <c r="L53" s="164"/>
      <c r="M53" s="54"/>
    </row>
    <row r="54" spans="1:13" ht="14.25" x14ac:dyDescent="0.2">
      <c r="A54" s="172" t="s">
        <v>529</v>
      </c>
      <c r="B54" s="375"/>
      <c r="C54" s="55" t="s">
        <v>141</v>
      </c>
      <c r="D54" s="55" t="s">
        <v>142</v>
      </c>
      <c r="E54" s="50">
        <v>1780266667</v>
      </c>
      <c r="F54" s="150"/>
      <c r="G54" s="338">
        <v>42627</v>
      </c>
      <c r="H54" s="141"/>
      <c r="I54" s="74">
        <f>132.85/111.82</f>
        <v>1.1880701126810946</v>
      </c>
      <c r="J54" s="32" t="s">
        <v>162</v>
      </c>
      <c r="K54" s="50">
        <f>+E54/I54</f>
        <v>1498452530.7033496</v>
      </c>
      <c r="L54" s="164"/>
      <c r="M54" s="54"/>
    </row>
    <row r="55" spans="1:13" ht="14.25" x14ac:dyDescent="0.2">
      <c r="A55" s="172" t="s">
        <v>529</v>
      </c>
      <c r="B55" s="375"/>
      <c r="C55" s="55" t="s">
        <v>141</v>
      </c>
      <c r="D55" s="55" t="s">
        <v>142</v>
      </c>
      <c r="E55" s="50">
        <v>5000000000</v>
      </c>
      <c r="F55" s="150"/>
      <c r="G55" s="338">
        <v>42657</v>
      </c>
      <c r="H55" s="141"/>
      <c r="I55" s="74">
        <f>132.78/111.82</f>
        <v>1.1874441065998929</v>
      </c>
      <c r="J55" s="32" t="s">
        <v>163</v>
      </c>
      <c r="K55" s="50">
        <f>+E55/I55</f>
        <v>4210724506.702816</v>
      </c>
      <c r="L55" s="164"/>
      <c r="M55" s="54"/>
    </row>
    <row r="56" spans="1:13" ht="14.25" x14ac:dyDescent="0.2">
      <c r="A56" s="172" t="s">
        <v>529</v>
      </c>
      <c r="B56" s="375"/>
      <c r="C56" s="55" t="s">
        <v>141</v>
      </c>
      <c r="D56" s="55" t="s">
        <v>142</v>
      </c>
      <c r="E56" s="50">
        <v>2900000000</v>
      </c>
      <c r="F56" s="150"/>
      <c r="G56" s="338">
        <v>42661</v>
      </c>
      <c r="H56" s="141"/>
      <c r="I56" s="74">
        <f>132.78/111.82</f>
        <v>1.1874441065998929</v>
      </c>
      <c r="J56" s="32" t="s">
        <v>163</v>
      </c>
      <c r="K56" s="50">
        <f>+E56/I56</f>
        <v>2442220213.8876333</v>
      </c>
      <c r="L56" s="164"/>
      <c r="M56" s="54"/>
    </row>
    <row r="57" spans="1:13" ht="14.25" x14ac:dyDescent="0.2">
      <c r="A57" s="172" t="s">
        <v>529</v>
      </c>
      <c r="B57" s="375"/>
      <c r="C57" s="55" t="s">
        <v>141</v>
      </c>
      <c r="D57" s="55" t="s">
        <v>142</v>
      </c>
      <c r="E57" s="50">
        <v>3570400000</v>
      </c>
      <c r="F57" s="150"/>
      <c r="G57" s="338">
        <v>42664</v>
      </c>
      <c r="H57" s="141"/>
      <c r="I57" s="74">
        <f>132.78/111.82</f>
        <v>1.1874441065998929</v>
      </c>
      <c r="J57" s="32" t="s">
        <v>163</v>
      </c>
      <c r="K57" s="50">
        <f>+E57/I57</f>
        <v>3006794155.746347</v>
      </c>
      <c r="L57" s="164"/>
      <c r="M57" s="54"/>
    </row>
    <row r="58" spans="1:13" ht="15" x14ac:dyDescent="0.2">
      <c r="A58" s="172" t="s">
        <v>529</v>
      </c>
      <c r="B58" s="375"/>
      <c r="C58" s="55" t="s">
        <v>141</v>
      </c>
      <c r="D58" s="55" t="s">
        <v>142</v>
      </c>
      <c r="E58" s="50">
        <v>5000000000</v>
      </c>
      <c r="F58" s="150"/>
      <c r="G58" s="338">
        <v>42674</v>
      </c>
      <c r="H58" s="141"/>
      <c r="I58" s="74">
        <f>132.78/111.82</f>
        <v>1.1874441065998929</v>
      </c>
      <c r="J58" s="32" t="s">
        <v>163</v>
      </c>
      <c r="K58" s="50">
        <f>+E58/I58</f>
        <v>4210724506.702816</v>
      </c>
      <c r="L58" s="233"/>
      <c r="M58" s="54"/>
    </row>
    <row r="59" spans="1:13" ht="14.25" x14ac:dyDescent="0.2">
      <c r="A59" s="172" t="s">
        <v>529</v>
      </c>
      <c r="B59" s="375"/>
      <c r="C59" s="55" t="s">
        <v>141</v>
      </c>
      <c r="D59" s="55" t="s">
        <v>142</v>
      </c>
      <c r="E59" s="50">
        <v>433333333</v>
      </c>
      <c r="F59" s="150"/>
      <c r="G59" s="338">
        <v>42674</v>
      </c>
      <c r="H59" s="141"/>
      <c r="I59" s="74">
        <f>132.78/111.82</f>
        <v>1.1874441065998929</v>
      </c>
      <c r="J59" s="32" t="s">
        <v>163</v>
      </c>
      <c r="K59" s="50">
        <f>+E59/I59</f>
        <v>364929456.96686244</v>
      </c>
      <c r="L59" s="164"/>
      <c r="M59" s="54"/>
    </row>
    <row r="60" spans="1:13" ht="15" x14ac:dyDescent="0.2">
      <c r="A60" s="172" t="s">
        <v>529</v>
      </c>
      <c r="B60" s="375"/>
      <c r="C60" s="55" t="s">
        <v>141</v>
      </c>
      <c r="D60" s="55" t="s">
        <v>142</v>
      </c>
      <c r="E60" s="50">
        <v>1260000000</v>
      </c>
      <c r="F60" s="150"/>
      <c r="G60" s="338">
        <v>42689</v>
      </c>
      <c r="H60" s="141"/>
      <c r="I60" s="74">
        <f>132.7/111.82</f>
        <v>1.186728671078519</v>
      </c>
      <c r="J60" s="32" t="s">
        <v>164</v>
      </c>
      <c r="K60" s="50">
        <f>+E60/I60</f>
        <v>1061742275.8100981</v>
      </c>
      <c r="L60" s="233"/>
      <c r="M60" s="54"/>
    </row>
    <row r="61" spans="1:13" ht="14.25" x14ac:dyDescent="0.2">
      <c r="A61" s="172" t="s">
        <v>529</v>
      </c>
      <c r="B61" s="375"/>
      <c r="C61" s="55" t="s">
        <v>141</v>
      </c>
      <c r="D61" s="55" t="s">
        <v>142</v>
      </c>
      <c r="E61" s="50">
        <v>1890000000</v>
      </c>
      <c r="F61" s="232"/>
      <c r="G61" s="338">
        <v>42691</v>
      </c>
      <c r="H61" s="141"/>
      <c r="I61" s="74">
        <f>132.7/111.82</f>
        <v>1.186728671078519</v>
      </c>
      <c r="J61" s="32" t="s">
        <v>164</v>
      </c>
      <c r="K61" s="50">
        <f>+E61/I61</f>
        <v>1592613413.715147</v>
      </c>
      <c r="L61" s="164"/>
      <c r="M61" s="54"/>
    </row>
    <row r="62" spans="1:13" ht="14.25" x14ac:dyDescent="0.2">
      <c r="A62" s="172" t="s">
        <v>529</v>
      </c>
      <c r="B62" s="375"/>
      <c r="C62" s="55" t="s">
        <v>141</v>
      </c>
      <c r="D62" s="55" t="s">
        <v>142</v>
      </c>
      <c r="E62" s="50">
        <v>1890000000</v>
      </c>
      <c r="F62" s="150"/>
      <c r="G62" s="338">
        <v>42704</v>
      </c>
      <c r="H62" s="141"/>
      <c r="I62" s="74">
        <f>132.7/111.82</f>
        <v>1.186728671078519</v>
      </c>
      <c r="J62" s="32" t="s">
        <v>164</v>
      </c>
      <c r="K62" s="50">
        <f>+E62/I62</f>
        <v>1592613413.715147</v>
      </c>
      <c r="L62" s="164"/>
      <c r="M62" s="54"/>
    </row>
    <row r="63" spans="1:13" ht="14.25" x14ac:dyDescent="0.2">
      <c r="A63" s="172" t="s">
        <v>529</v>
      </c>
      <c r="B63" s="375"/>
      <c r="C63" s="55" t="s">
        <v>141</v>
      </c>
      <c r="D63" s="55" t="s">
        <v>142</v>
      </c>
      <c r="E63" s="50">
        <v>1440000000</v>
      </c>
      <c r="F63" s="150"/>
      <c r="G63" s="338">
        <v>42755</v>
      </c>
      <c r="H63" s="141"/>
      <c r="I63" s="74">
        <f>133.4/111.82</f>
        <v>1.1929887318905386</v>
      </c>
      <c r="J63" s="32" t="s">
        <v>165</v>
      </c>
      <c r="K63" s="50">
        <f>+E63/I63</f>
        <v>1207052473.7631183</v>
      </c>
      <c r="L63" s="164"/>
      <c r="M63" s="54"/>
    </row>
    <row r="64" spans="1:13" ht="14.25" x14ac:dyDescent="0.2">
      <c r="A64" s="172" t="s">
        <v>529</v>
      </c>
      <c r="B64" s="375"/>
      <c r="C64" s="55" t="s">
        <v>141</v>
      </c>
      <c r="D64" s="55" t="s">
        <v>142</v>
      </c>
      <c r="E64" s="50">
        <v>1440000000</v>
      </c>
      <c r="F64" s="150"/>
      <c r="G64" s="338">
        <v>42755</v>
      </c>
      <c r="H64" s="141"/>
      <c r="I64" s="74">
        <f>133.4/111.82</f>
        <v>1.1929887318905386</v>
      </c>
      <c r="J64" s="32" t="s">
        <v>165</v>
      </c>
      <c r="K64" s="50">
        <f>+E64/I64</f>
        <v>1207052473.7631183</v>
      </c>
      <c r="L64" s="164"/>
      <c r="M64" s="54"/>
    </row>
    <row r="65" spans="1:13" ht="14.25" x14ac:dyDescent="0.2">
      <c r="A65" s="172" t="s">
        <v>529</v>
      </c>
      <c r="B65" s="375"/>
      <c r="C65" s="55" t="s">
        <v>141</v>
      </c>
      <c r="D65" s="55" t="s">
        <v>142</v>
      </c>
      <c r="E65" s="50">
        <v>960000000</v>
      </c>
      <c r="F65" s="150"/>
      <c r="G65" s="338">
        <v>42767</v>
      </c>
      <c r="H65" s="141"/>
      <c r="I65" s="74">
        <f>134.77/111.82</f>
        <v>1.2052405651940621</v>
      </c>
      <c r="J65" s="32" t="s">
        <v>166</v>
      </c>
      <c r="K65" s="50">
        <f>+E65/I65</f>
        <v>796521481.04177475</v>
      </c>
      <c r="L65" s="164"/>
      <c r="M65" s="54"/>
    </row>
    <row r="66" spans="1:13" ht="14.25" x14ac:dyDescent="0.2">
      <c r="A66" s="172" t="s">
        <v>529</v>
      </c>
      <c r="B66" s="375"/>
      <c r="C66" s="55" t="s">
        <v>141</v>
      </c>
      <c r="D66" s="55" t="s">
        <v>142</v>
      </c>
      <c r="E66" s="50">
        <v>3450000000</v>
      </c>
      <c r="F66" s="150"/>
      <c r="G66" s="338">
        <v>42826</v>
      </c>
      <c r="H66" s="141"/>
      <c r="I66" s="74">
        <f>134.77/111.82</f>
        <v>1.2052405651940621</v>
      </c>
      <c r="J66" s="32" t="s">
        <v>167</v>
      </c>
      <c r="K66" s="50">
        <f>+E66/I66</f>
        <v>2862499072.4938779</v>
      </c>
      <c r="L66" s="164"/>
      <c r="M66" s="54"/>
    </row>
    <row r="67" spans="1:13" ht="14.25" x14ac:dyDescent="0.2">
      <c r="A67" s="172" t="s">
        <v>529</v>
      </c>
      <c r="B67" s="375"/>
      <c r="C67" s="55" t="s">
        <v>141</v>
      </c>
      <c r="D67" s="55" t="s">
        <v>142</v>
      </c>
      <c r="E67" s="50">
        <v>2300000000</v>
      </c>
      <c r="F67" s="231"/>
      <c r="G67" s="338">
        <v>42788</v>
      </c>
      <c r="H67" s="141"/>
      <c r="I67" s="74">
        <f>134.77/111.82</f>
        <v>1.2052405651940621</v>
      </c>
      <c r="J67" s="32" t="s">
        <v>167</v>
      </c>
      <c r="K67" s="50">
        <f>+E67/I67</f>
        <v>1908332714.9959188</v>
      </c>
      <c r="L67" s="164"/>
      <c r="M67" s="54"/>
    </row>
    <row r="68" spans="1:13" ht="14.25" x14ac:dyDescent="0.2">
      <c r="A68" s="172" t="s">
        <v>529</v>
      </c>
      <c r="B68" s="375"/>
      <c r="C68" s="55" t="s">
        <v>141</v>
      </c>
      <c r="D68" s="55" t="s">
        <v>142</v>
      </c>
      <c r="E68" s="50">
        <v>3450000000</v>
      </c>
      <c r="F68" s="150"/>
      <c r="G68" s="338">
        <v>42786</v>
      </c>
      <c r="H68" s="141"/>
      <c r="I68" s="74">
        <f>136.12/111.82</f>
        <v>1.2173135396172421</v>
      </c>
      <c r="J68" s="32" t="s">
        <v>167</v>
      </c>
      <c r="K68" s="50">
        <f>+E68/I68</f>
        <v>2834109609.1683807</v>
      </c>
      <c r="L68" s="164"/>
      <c r="M68" s="54"/>
    </row>
    <row r="69" spans="1:13" ht="14.25" x14ac:dyDescent="0.2">
      <c r="A69" s="172" t="s">
        <v>529</v>
      </c>
      <c r="B69" s="375"/>
      <c r="C69" s="55" t="s">
        <v>141</v>
      </c>
      <c r="D69" s="55" t="s">
        <v>142</v>
      </c>
      <c r="E69" s="50">
        <v>330000000</v>
      </c>
      <c r="F69" s="231"/>
      <c r="G69" s="338">
        <v>42842</v>
      </c>
      <c r="H69" s="141"/>
      <c r="I69" s="74">
        <f>136.76/111.82</f>
        <v>1.2230370237882311</v>
      </c>
      <c r="J69" s="32" t="s">
        <v>167</v>
      </c>
      <c r="K69" s="50">
        <f>+E69/I69</f>
        <v>269820122.84293652</v>
      </c>
      <c r="L69" s="164"/>
      <c r="M69" s="54"/>
    </row>
    <row r="70" spans="1:13" ht="14.25" x14ac:dyDescent="0.2">
      <c r="A70" s="172" t="s">
        <v>529</v>
      </c>
      <c r="B70" s="375"/>
      <c r="C70" s="55" t="s">
        <v>141</v>
      </c>
      <c r="D70" s="55" t="s">
        <v>142</v>
      </c>
      <c r="E70" s="50">
        <v>90000000</v>
      </c>
      <c r="F70" s="150"/>
      <c r="G70" s="338">
        <v>42849</v>
      </c>
      <c r="H70" s="141"/>
      <c r="I70" s="74">
        <f>136.76/111.82</f>
        <v>1.2230370237882311</v>
      </c>
      <c r="J70" s="32" t="s">
        <v>167</v>
      </c>
      <c r="K70" s="50">
        <f>+E70/I70</f>
        <v>73587306.229891777</v>
      </c>
      <c r="L70" s="164"/>
      <c r="M70" s="54"/>
    </row>
    <row r="71" spans="1:13" ht="14.25" x14ac:dyDescent="0.2">
      <c r="A71" s="172" t="s">
        <v>529</v>
      </c>
      <c r="B71" s="375"/>
      <c r="C71" s="55" t="s">
        <v>141</v>
      </c>
      <c r="D71" s="55" t="s">
        <v>142</v>
      </c>
      <c r="E71" s="50">
        <v>420000000</v>
      </c>
      <c r="F71" s="231"/>
      <c r="G71" s="338">
        <v>42851</v>
      </c>
      <c r="H71" s="141"/>
      <c r="I71" s="74">
        <f>136.76/111.82</f>
        <v>1.2230370237882311</v>
      </c>
      <c r="J71" s="32" t="s">
        <v>167</v>
      </c>
      <c r="K71" s="50">
        <f>+E71/I71</f>
        <v>343407429.07282829</v>
      </c>
      <c r="L71" s="164"/>
      <c r="M71" s="54"/>
    </row>
    <row r="72" spans="1:13" ht="14.25" x14ac:dyDescent="0.2">
      <c r="A72" s="172" t="s">
        <v>529</v>
      </c>
      <c r="B72" s="375"/>
      <c r="C72" s="55" t="s">
        <v>141</v>
      </c>
      <c r="D72" s="55" t="s">
        <v>142</v>
      </c>
      <c r="E72" s="50">
        <v>75000000</v>
      </c>
      <c r="F72" s="150"/>
      <c r="G72" s="338">
        <v>42858</v>
      </c>
      <c r="H72" s="141"/>
      <c r="I72" s="74">
        <f>137.4/111.82</f>
        <v>1.2287605079592203</v>
      </c>
      <c r="J72" s="32" t="s">
        <v>168</v>
      </c>
      <c r="K72" s="50">
        <f>+E72/I72</f>
        <v>61037117.903930128</v>
      </c>
      <c r="L72" s="164"/>
      <c r="M72" s="54"/>
    </row>
    <row r="73" spans="1:13" ht="14.25" x14ac:dyDescent="0.2">
      <c r="A73" s="172" t="s">
        <v>529</v>
      </c>
      <c r="B73" s="375"/>
      <c r="C73" s="55" t="s">
        <v>141</v>
      </c>
      <c r="D73" s="55" t="s">
        <v>142</v>
      </c>
      <c r="E73" s="50">
        <v>280000000</v>
      </c>
      <c r="F73" s="150"/>
      <c r="G73" s="338">
        <v>42859</v>
      </c>
      <c r="H73" s="141"/>
      <c r="I73" s="74">
        <f>137.4/111.82</f>
        <v>1.2287605079592203</v>
      </c>
      <c r="J73" s="32" t="s">
        <v>168</v>
      </c>
      <c r="K73" s="50">
        <f>+E73/I73</f>
        <v>227871906.84133914</v>
      </c>
      <c r="L73" s="164"/>
      <c r="M73" s="54"/>
    </row>
    <row r="74" spans="1:13" ht="14.25" x14ac:dyDescent="0.2">
      <c r="A74" s="172" t="s">
        <v>529</v>
      </c>
      <c r="B74" s="375"/>
      <c r="C74" s="55" t="s">
        <v>141</v>
      </c>
      <c r="D74" s="55" t="s">
        <v>142</v>
      </c>
      <c r="E74" s="50">
        <v>50000000</v>
      </c>
      <c r="F74" s="150"/>
      <c r="G74" s="338">
        <v>42860</v>
      </c>
      <c r="H74" s="141"/>
      <c r="I74" s="74">
        <f>137.4/111.82</f>
        <v>1.2287605079592203</v>
      </c>
      <c r="J74" s="32" t="s">
        <v>168</v>
      </c>
      <c r="K74" s="50">
        <f>+E74/I74</f>
        <v>40691411.935953416</v>
      </c>
      <c r="L74" s="164"/>
      <c r="M74" s="54"/>
    </row>
    <row r="75" spans="1:13" ht="14.25" x14ac:dyDescent="0.2">
      <c r="A75" s="172" t="s">
        <v>529</v>
      </c>
      <c r="B75" s="375"/>
      <c r="C75" s="55" t="s">
        <v>141</v>
      </c>
      <c r="D75" s="55" t="s">
        <v>142</v>
      </c>
      <c r="E75" s="50">
        <v>187500000</v>
      </c>
      <c r="F75" s="150"/>
      <c r="G75" s="338">
        <v>42864</v>
      </c>
      <c r="H75" s="141"/>
      <c r="I75" s="74">
        <f>137.4/111.82</f>
        <v>1.2287605079592203</v>
      </c>
      <c r="J75" s="32" t="s">
        <v>168</v>
      </c>
      <c r="K75" s="50">
        <f>+E75/I75</f>
        <v>152592794.75982532</v>
      </c>
      <c r="L75" s="164"/>
      <c r="M75" s="54"/>
    </row>
    <row r="76" spans="1:13" ht="14.25" x14ac:dyDescent="0.2">
      <c r="A76" s="172" t="s">
        <v>529</v>
      </c>
      <c r="B76" s="375"/>
      <c r="C76" s="55" t="s">
        <v>141</v>
      </c>
      <c r="D76" s="55" t="s">
        <v>142</v>
      </c>
      <c r="E76" s="50">
        <v>100000000</v>
      </c>
      <c r="F76" s="150"/>
      <c r="G76" s="338">
        <v>42867</v>
      </c>
      <c r="H76" s="141"/>
      <c r="I76" s="74">
        <f>137.4/111.82</f>
        <v>1.2287605079592203</v>
      </c>
      <c r="J76" s="32" t="s">
        <v>168</v>
      </c>
      <c r="K76" s="50">
        <f>+E76/I76</f>
        <v>81382823.871906832</v>
      </c>
      <c r="L76" s="164"/>
      <c r="M76" s="54"/>
    </row>
    <row r="77" spans="1:13" ht="14.25" x14ac:dyDescent="0.2">
      <c r="A77" s="172" t="s">
        <v>529</v>
      </c>
      <c r="B77" s="375"/>
      <c r="C77" s="55" t="s">
        <v>141</v>
      </c>
      <c r="D77" s="55" t="s">
        <v>142</v>
      </c>
      <c r="E77" s="50">
        <v>187500000</v>
      </c>
      <c r="F77" s="150"/>
      <c r="G77" s="338">
        <v>42871</v>
      </c>
      <c r="H77" s="141"/>
      <c r="I77" s="74">
        <f>137.4/111.82</f>
        <v>1.2287605079592203</v>
      </c>
      <c r="J77" s="32" t="s">
        <v>168</v>
      </c>
      <c r="K77" s="50">
        <f>+E77/I77</f>
        <v>152592794.75982532</v>
      </c>
      <c r="L77" s="164"/>
      <c r="M77" s="54"/>
    </row>
    <row r="78" spans="1:13" ht="14.25" x14ac:dyDescent="0.2">
      <c r="A78" s="172" t="s">
        <v>529</v>
      </c>
      <c r="B78" s="375"/>
      <c r="C78" s="55" t="s">
        <v>141</v>
      </c>
      <c r="D78" s="55" t="s">
        <v>142</v>
      </c>
      <c r="E78" s="50">
        <v>90000000</v>
      </c>
      <c r="F78" s="150"/>
      <c r="G78" s="338">
        <v>42871</v>
      </c>
      <c r="H78" s="141"/>
      <c r="I78" s="74">
        <f>137.4/111.82</f>
        <v>1.2287605079592203</v>
      </c>
      <c r="J78" s="32" t="s">
        <v>168</v>
      </c>
      <c r="K78" s="50">
        <f>+E78/I78</f>
        <v>73244541.484716147</v>
      </c>
      <c r="L78" s="164"/>
      <c r="M78" s="54"/>
    </row>
    <row r="79" spans="1:13" ht="14.25" x14ac:dyDescent="0.2">
      <c r="A79" s="172" t="s">
        <v>529</v>
      </c>
      <c r="B79" s="375"/>
      <c r="C79" s="55" t="s">
        <v>141</v>
      </c>
      <c r="D79" s="55" t="s">
        <v>142</v>
      </c>
      <c r="E79" s="50">
        <v>25000000</v>
      </c>
      <c r="F79" s="231"/>
      <c r="G79" s="338">
        <v>42873</v>
      </c>
      <c r="H79" s="141"/>
      <c r="I79" s="74">
        <f>137.4/111.82</f>
        <v>1.2287605079592203</v>
      </c>
      <c r="J79" s="32" t="s">
        <v>168</v>
      </c>
      <c r="K79" s="50">
        <f>+E79/I79</f>
        <v>20345705.967976708</v>
      </c>
      <c r="L79" s="164"/>
      <c r="M79" s="54"/>
    </row>
    <row r="80" spans="1:13" ht="14.25" x14ac:dyDescent="0.2">
      <c r="A80" s="172" t="s">
        <v>529</v>
      </c>
      <c r="B80" s="375"/>
      <c r="C80" s="55" t="s">
        <v>141</v>
      </c>
      <c r="D80" s="55" t="s">
        <v>142</v>
      </c>
      <c r="E80" s="50">
        <v>15000000</v>
      </c>
      <c r="F80" s="231"/>
      <c r="G80" s="338">
        <v>43010</v>
      </c>
      <c r="H80" s="141"/>
      <c r="I80" s="74">
        <f>138.05/111.82</f>
        <v>1.2345734215703812</v>
      </c>
      <c r="J80" s="32" t="s">
        <v>169</v>
      </c>
      <c r="K80" s="50">
        <f>+E80/I80</f>
        <v>12149945.67185802</v>
      </c>
      <c r="L80" s="164"/>
      <c r="M80" s="54"/>
    </row>
    <row r="81" spans="1:13" ht="14.25" x14ac:dyDescent="0.2">
      <c r="A81" s="172" t="s">
        <v>529</v>
      </c>
      <c r="B81" s="375"/>
      <c r="C81" s="55" t="s">
        <v>141</v>
      </c>
      <c r="D81" s="55" t="s">
        <v>142</v>
      </c>
      <c r="E81" s="50">
        <v>10000000</v>
      </c>
      <c r="F81" s="231"/>
      <c r="G81" s="338">
        <v>43039</v>
      </c>
      <c r="H81" s="141"/>
      <c r="I81" s="74">
        <f>138.05/111.82</f>
        <v>1.2345734215703812</v>
      </c>
      <c r="J81" s="32" t="s">
        <v>170</v>
      </c>
      <c r="K81" s="50">
        <f>+E81/I81</f>
        <v>8099963.7812386798</v>
      </c>
      <c r="L81" s="164"/>
      <c r="M81" s="54"/>
    </row>
    <row r="82" spans="1:13" ht="14.25" x14ac:dyDescent="0.2">
      <c r="A82" s="172" t="s">
        <v>529</v>
      </c>
      <c r="B82" s="375" t="s">
        <v>1019</v>
      </c>
      <c r="C82" s="55" t="s">
        <v>141</v>
      </c>
      <c r="D82" s="55" t="s">
        <v>142</v>
      </c>
      <c r="E82" s="50">
        <v>3504000000</v>
      </c>
      <c r="F82" s="150"/>
      <c r="G82" s="338">
        <v>43200</v>
      </c>
      <c r="H82" s="141"/>
      <c r="I82" s="74">
        <f>141.05/111.82</f>
        <v>1.2614022536218925</v>
      </c>
      <c r="J82" s="32" t="s">
        <v>171</v>
      </c>
      <c r="K82" s="50">
        <f>+E82/I82</f>
        <v>2777860900.3899322</v>
      </c>
      <c r="L82" s="164" t="s">
        <v>306</v>
      </c>
      <c r="M82" s="54" t="s">
        <v>958</v>
      </c>
    </row>
    <row r="83" spans="1:13" ht="14.25" x14ac:dyDescent="0.2">
      <c r="A83" s="172" t="s">
        <v>529</v>
      </c>
      <c r="B83" s="375" t="s">
        <v>1019</v>
      </c>
      <c r="C83" s="55" t="s">
        <v>141</v>
      </c>
      <c r="D83" s="55" t="s">
        <v>142</v>
      </c>
      <c r="E83" s="50">
        <v>3504000000</v>
      </c>
      <c r="F83" s="150"/>
      <c r="G83" s="338">
        <v>43200</v>
      </c>
      <c r="H83" s="141"/>
      <c r="I83" s="74">
        <f>141.05/111.82</f>
        <v>1.2614022536218925</v>
      </c>
      <c r="J83" s="32" t="s">
        <v>171</v>
      </c>
      <c r="K83" s="50">
        <f>+E83/I83</f>
        <v>2777860900.3899322</v>
      </c>
      <c r="L83" s="164" t="s">
        <v>306</v>
      </c>
      <c r="M83" s="54" t="s">
        <v>958</v>
      </c>
    </row>
    <row r="84" spans="1:13" ht="14.25" x14ac:dyDescent="0.2">
      <c r="A84" s="172" t="s">
        <v>529</v>
      </c>
      <c r="B84" s="375" t="s">
        <v>1019</v>
      </c>
      <c r="C84" s="55" t="s">
        <v>141</v>
      </c>
      <c r="D84" s="55" t="s">
        <v>142</v>
      </c>
      <c r="E84" s="50">
        <v>2336000000</v>
      </c>
      <c r="F84" s="150"/>
      <c r="G84" s="338">
        <v>43196</v>
      </c>
      <c r="H84" s="141"/>
      <c r="I84" s="74">
        <f>141.05/111.82</f>
        <v>1.2614022536218925</v>
      </c>
      <c r="J84" s="32" t="s">
        <v>171</v>
      </c>
      <c r="K84" s="50">
        <f>+E84/I84</f>
        <v>1851907266.9266214</v>
      </c>
      <c r="L84" s="164" t="s">
        <v>306</v>
      </c>
      <c r="M84" s="54" t="s">
        <v>958</v>
      </c>
    </row>
    <row r="85" spans="1:13" ht="14.25" x14ac:dyDescent="0.2">
      <c r="A85" s="172" t="s">
        <v>529</v>
      </c>
      <c r="B85" s="375" t="s">
        <v>1019</v>
      </c>
      <c r="C85" s="55" t="s">
        <v>141</v>
      </c>
      <c r="D85" s="55" t="s">
        <v>142</v>
      </c>
      <c r="E85" s="50">
        <v>18750000000</v>
      </c>
      <c r="F85" s="150"/>
      <c r="G85" s="338">
        <v>43304</v>
      </c>
      <c r="H85" s="141"/>
      <c r="I85" s="74">
        <f>142.28/111.82</f>
        <v>1.272402074763012</v>
      </c>
      <c r="J85" s="32" t="s">
        <v>304</v>
      </c>
      <c r="K85" s="50">
        <f>+E85/I85</f>
        <v>14735908068.597132</v>
      </c>
      <c r="L85" s="164" t="s">
        <v>306</v>
      </c>
      <c r="M85" s="54" t="s">
        <v>957</v>
      </c>
    </row>
    <row r="86" spans="1:13" ht="14.25" x14ac:dyDescent="0.2">
      <c r="A86" s="172" t="s">
        <v>529</v>
      </c>
      <c r="B86" s="375" t="s">
        <v>1019</v>
      </c>
      <c r="C86" s="55" t="s">
        <v>141</v>
      </c>
      <c r="D86" s="55" t="s">
        <v>142</v>
      </c>
      <c r="E86" s="50">
        <v>6250000000</v>
      </c>
      <c r="F86" s="150"/>
      <c r="G86" s="338">
        <v>43326</v>
      </c>
      <c r="H86" s="141"/>
      <c r="I86" s="74">
        <f>142.1/111.82</f>
        <v>1.2707923448399214</v>
      </c>
      <c r="J86" s="32" t="s">
        <v>307</v>
      </c>
      <c r="K86" s="50">
        <f>+E86/I86</f>
        <v>4918191414.4968328</v>
      </c>
      <c r="L86" s="164" t="s">
        <v>306</v>
      </c>
      <c r="M86" s="54" t="s">
        <v>956</v>
      </c>
    </row>
    <row r="87" spans="1:13" ht="14.25" x14ac:dyDescent="0.2">
      <c r="A87" s="172" t="s">
        <v>529</v>
      </c>
      <c r="B87" s="375" t="s">
        <v>1019</v>
      </c>
      <c r="C87" s="55" t="s">
        <v>141</v>
      </c>
      <c r="D87" s="55" t="s">
        <v>142</v>
      </c>
      <c r="E87" s="50">
        <v>1200000000</v>
      </c>
      <c r="F87" s="150"/>
      <c r="G87" s="338">
        <v>43349</v>
      </c>
      <c r="H87" s="141"/>
      <c r="I87" s="74">
        <f>142.27/111.82</f>
        <v>1.2723126453228404</v>
      </c>
      <c r="J87" s="32" t="s">
        <v>308</v>
      </c>
      <c r="K87" s="50">
        <f>+E87/I87</f>
        <v>943164405.70745754</v>
      </c>
      <c r="L87" s="164" t="s">
        <v>306</v>
      </c>
      <c r="M87" s="54" t="s">
        <v>955</v>
      </c>
    </row>
    <row r="88" spans="1:13" ht="14.25" x14ac:dyDescent="0.2">
      <c r="A88" s="172" t="s">
        <v>529</v>
      </c>
      <c r="B88" s="375" t="s">
        <v>1019</v>
      </c>
      <c r="C88" s="55" t="s">
        <v>141</v>
      </c>
      <c r="D88" s="55" t="s">
        <v>142</v>
      </c>
      <c r="E88" s="50">
        <v>31260000000</v>
      </c>
      <c r="F88" s="150"/>
      <c r="G88" s="338">
        <v>43350</v>
      </c>
      <c r="H88" s="141"/>
      <c r="I88" s="74">
        <f>142.27/111.82</f>
        <v>1.2723126453228404</v>
      </c>
      <c r="J88" s="32" t="s">
        <v>308</v>
      </c>
      <c r="K88" s="50">
        <f>+E88/I88</f>
        <v>24569432768.679268</v>
      </c>
      <c r="L88" s="164" t="s">
        <v>306</v>
      </c>
      <c r="M88" s="54" t="s">
        <v>955</v>
      </c>
    </row>
    <row r="89" spans="1:13" ht="14.25" x14ac:dyDescent="0.2">
      <c r="A89" s="172" t="s">
        <v>529</v>
      </c>
      <c r="B89" s="375" t="s">
        <v>1019</v>
      </c>
      <c r="C89" s="55" t="s">
        <v>141</v>
      </c>
      <c r="D89" s="55" t="s">
        <v>142</v>
      </c>
      <c r="E89" s="50">
        <v>774948587</v>
      </c>
      <c r="F89" s="150"/>
      <c r="G89" s="338">
        <v>43367</v>
      </c>
      <c r="H89" s="141"/>
      <c r="I89" s="74">
        <f>142.27/111.82</f>
        <v>1.2723126453228404</v>
      </c>
      <c r="J89" s="32" t="s">
        <v>308</v>
      </c>
      <c r="K89" s="50">
        <f>+E89/I89</f>
        <v>609086602.92640746</v>
      </c>
      <c r="L89" s="164" t="s">
        <v>306</v>
      </c>
      <c r="M89" s="54" t="s">
        <v>954</v>
      </c>
    </row>
    <row r="90" spans="1:13" ht="14.25" x14ac:dyDescent="0.2">
      <c r="A90" s="172" t="s">
        <v>529</v>
      </c>
      <c r="B90" s="375" t="s">
        <v>1019</v>
      </c>
      <c r="C90" s="55" t="s">
        <v>141</v>
      </c>
      <c r="D90" s="55" t="s">
        <v>142</v>
      </c>
      <c r="E90" s="50">
        <v>500000000</v>
      </c>
      <c r="F90" s="150"/>
      <c r="G90" s="338">
        <v>43368</v>
      </c>
      <c r="H90" s="141"/>
      <c r="I90" s="74">
        <f>142.27/111.82</f>
        <v>1.2723126453228404</v>
      </c>
      <c r="J90" s="32" t="s">
        <v>308</v>
      </c>
      <c r="K90" s="50">
        <f>+E90/I90</f>
        <v>392985169.044774</v>
      </c>
      <c r="L90" s="164" t="s">
        <v>306</v>
      </c>
      <c r="M90" s="54" t="s">
        <v>954</v>
      </c>
    </row>
    <row r="91" spans="1:13" ht="14.25" x14ac:dyDescent="0.2">
      <c r="A91" s="172" t="s">
        <v>529</v>
      </c>
      <c r="B91" s="375" t="s">
        <v>1019</v>
      </c>
      <c r="C91" s="55" t="s">
        <v>141</v>
      </c>
      <c r="D91" s="55" t="s">
        <v>142</v>
      </c>
      <c r="E91" s="50">
        <v>15938500</v>
      </c>
      <c r="F91" s="150"/>
      <c r="G91" s="338">
        <v>43369</v>
      </c>
      <c r="H91" s="141"/>
      <c r="I91" s="74">
        <f>142.27/111.82</f>
        <v>1.2723126453228404</v>
      </c>
      <c r="J91" s="32" t="s">
        <v>308</v>
      </c>
      <c r="K91" s="50">
        <f>+E91/I91</f>
        <v>12527188.233640261</v>
      </c>
      <c r="L91" s="164" t="s">
        <v>306</v>
      </c>
      <c r="M91" s="54" t="s">
        <v>954</v>
      </c>
    </row>
    <row r="92" spans="1:13" ht="14.25" x14ac:dyDescent="0.2">
      <c r="A92" s="172" t="s">
        <v>529</v>
      </c>
      <c r="B92" s="375" t="s">
        <v>1019</v>
      </c>
      <c r="C92" s="55" t="s">
        <v>141</v>
      </c>
      <c r="D92" s="55" t="s">
        <v>142</v>
      </c>
      <c r="E92" s="50">
        <v>3849112913</v>
      </c>
      <c r="F92" s="150"/>
      <c r="G92" s="338">
        <v>43370</v>
      </c>
      <c r="H92" s="141"/>
      <c r="I92" s="74">
        <f>142.27/111.82</f>
        <v>1.2723126453228404</v>
      </c>
      <c r="J92" s="32" t="s">
        <v>308</v>
      </c>
      <c r="K92" s="50">
        <f>+E92/I92</f>
        <v>3025288577.5754547</v>
      </c>
      <c r="L92" s="164" t="s">
        <v>306</v>
      </c>
      <c r="M92" s="54" t="s">
        <v>954</v>
      </c>
    </row>
    <row r="93" spans="1:13" ht="14.25" x14ac:dyDescent="0.2">
      <c r="A93" s="172" t="s">
        <v>529</v>
      </c>
      <c r="B93" s="375" t="s">
        <v>1019</v>
      </c>
      <c r="C93" s="55" t="s">
        <v>141</v>
      </c>
      <c r="D93" s="55" t="s">
        <v>142</v>
      </c>
      <c r="E93" s="50">
        <v>22318303139</v>
      </c>
      <c r="F93" s="150"/>
      <c r="G93" s="338">
        <v>43383</v>
      </c>
      <c r="H93" s="141"/>
      <c r="I93" s="74">
        <f>142.5/111.82</f>
        <v>1.2743695224467895</v>
      </c>
      <c r="J93" s="32" t="s">
        <v>314</v>
      </c>
      <c r="K93" s="50">
        <f>+E93/I93</f>
        <v>17513211628.091087</v>
      </c>
      <c r="L93" s="164"/>
      <c r="M93" s="54" t="s">
        <v>953</v>
      </c>
    </row>
    <row r="94" spans="1:13" ht="14.25" x14ac:dyDescent="0.2">
      <c r="A94" s="172" t="s">
        <v>529</v>
      </c>
      <c r="B94" s="375" t="s">
        <v>1019</v>
      </c>
      <c r="C94" s="55" t="s">
        <v>141</v>
      </c>
      <c r="D94" s="55" t="s">
        <v>142</v>
      </c>
      <c r="E94" s="50">
        <v>134904238</v>
      </c>
      <c r="F94" s="150"/>
      <c r="G94" s="338">
        <v>43383</v>
      </c>
      <c r="H94" s="141"/>
      <c r="I94" s="74">
        <f>142.5/111.82</f>
        <v>1.2743695224467895</v>
      </c>
      <c r="J94" s="32" t="s">
        <v>314</v>
      </c>
      <c r="K94" s="50">
        <f>+E94/I94</f>
        <v>105859592.23270175</v>
      </c>
      <c r="L94" s="164"/>
      <c r="M94" s="54" t="s">
        <v>953</v>
      </c>
    </row>
    <row r="95" spans="1:13" ht="14.25" x14ac:dyDescent="0.2">
      <c r="A95" s="172" t="s">
        <v>529</v>
      </c>
      <c r="B95" s="375" t="s">
        <v>1019</v>
      </c>
      <c r="C95" s="55" t="s">
        <v>141</v>
      </c>
      <c r="D95" s="55" t="s">
        <v>142</v>
      </c>
      <c r="E95" s="50">
        <v>22183398901</v>
      </c>
      <c r="F95" s="150"/>
      <c r="G95" s="338">
        <v>43383</v>
      </c>
      <c r="H95" s="141"/>
      <c r="I95" s="74">
        <f>142.5/111.82</f>
        <v>1.2743695224467895</v>
      </c>
      <c r="J95" s="32" t="s">
        <v>314</v>
      </c>
      <c r="K95" s="50">
        <f>+E95/I95</f>
        <v>17407352035.858387</v>
      </c>
      <c r="L95" s="164"/>
      <c r="M95" s="54" t="s">
        <v>953</v>
      </c>
    </row>
    <row r="96" spans="1:13" ht="14.25" x14ac:dyDescent="0.2">
      <c r="A96" s="172" t="s">
        <v>529</v>
      </c>
      <c r="B96" s="375" t="s">
        <v>1019</v>
      </c>
      <c r="C96" s="55" t="s">
        <v>141</v>
      </c>
      <c r="D96" s="55" t="s">
        <v>142</v>
      </c>
      <c r="E96" s="50">
        <v>385000000</v>
      </c>
      <c r="F96" s="150"/>
      <c r="G96" s="338">
        <v>43399</v>
      </c>
      <c r="H96" s="141"/>
      <c r="I96" s="74">
        <f>142.5/111.82</f>
        <v>1.2743695224467895</v>
      </c>
      <c r="J96" s="32" t="s">
        <v>314</v>
      </c>
      <c r="K96" s="50">
        <f>+E96/I96</f>
        <v>302110175.43859649</v>
      </c>
      <c r="L96" s="164" t="s">
        <v>306</v>
      </c>
      <c r="M96" s="54"/>
    </row>
    <row r="97" spans="1:14" ht="14.25" x14ac:dyDescent="0.2">
      <c r="A97" s="172" t="s">
        <v>529</v>
      </c>
      <c r="B97" s="375" t="s">
        <v>1019</v>
      </c>
      <c r="C97" s="55" t="s">
        <v>141</v>
      </c>
      <c r="D97" s="55" t="s">
        <v>142</v>
      </c>
      <c r="E97" s="50">
        <v>14493870000</v>
      </c>
      <c r="F97" s="150"/>
      <c r="G97" s="338">
        <v>43431</v>
      </c>
      <c r="H97" s="141"/>
      <c r="I97" s="74">
        <f>142.67/111.82</f>
        <v>1.2758898229297084</v>
      </c>
      <c r="J97" s="32" t="s">
        <v>319</v>
      </c>
      <c r="K97" s="50">
        <f>+E97/I97</f>
        <v>11359813159.03834</v>
      </c>
      <c r="L97" s="164" t="s">
        <v>306</v>
      </c>
      <c r="M97" s="54" t="s">
        <v>952</v>
      </c>
    </row>
    <row r="98" spans="1:14" ht="14.25" x14ac:dyDescent="0.2">
      <c r="A98" s="172" t="s">
        <v>529</v>
      </c>
      <c r="B98" s="375" t="s">
        <v>1019</v>
      </c>
      <c r="C98" s="55" t="s">
        <v>141</v>
      </c>
      <c r="D98" s="55" t="s">
        <v>142</v>
      </c>
      <c r="E98" s="50">
        <v>4980000000</v>
      </c>
      <c r="F98" s="150"/>
      <c r="G98" s="338">
        <v>43494</v>
      </c>
      <c r="H98" s="141"/>
      <c r="I98" s="74">
        <f>100/78.05</f>
        <v>1.2812299807815504</v>
      </c>
      <c r="J98" s="32" t="s">
        <v>335</v>
      </c>
      <c r="K98" s="50">
        <f>+E98/I98</f>
        <v>3886889999.9999995</v>
      </c>
      <c r="L98" s="164" t="s">
        <v>341</v>
      </c>
      <c r="M98" s="54" t="s">
        <v>951</v>
      </c>
    </row>
    <row r="99" spans="1:14" ht="14.25" x14ac:dyDescent="0.2">
      <c r="A99" s="172" t="s">
        <v>529</v>
      </c>
      <c r="B99" s="375" t="s">
        <v>1019</v>
      </c>
      <c r="C99" s="55" t="s">
        <v>141</v>
      </c>
      <c r="D99" s="55" t="s">
        <v>142</v>
      </c>
      <c r="E99" s="50">
        <v>645000000</v>
      </c>
      <c r="F99" s="150"/>
      <c r="G99" s="338">
        <v>43495</v>
      </c>
      <c r="H99" s="141"/>
      <c r="I99" s="74">
        <f>100/78.05</f>
        <v>1.2812299807815504</v>
      </c>
      <c r="J99" s="32" t="s">
        <v>335</v>
      </c>
      <c r="K99" s="50">
        <f>+E99/I99</f>
        <v>503422499.99999994</v>
      </c>
      <c r="L99" s="164" t="s">
        <v>341</v>
      </c>
      <c r="M99" s="54" t="s">
        <v>951</v>
      </c>
    </row>
    <row r="100" spans="1:14" ht="14.25" x14ac:dyDescent="0.2">
      <c r="A100" s="172" t="s">
        <v>529</v>
      </c>
      <c r="B100" s="375" t="s">
        <v>1019</v>
      </c>
      <c r="C100" s="55" t="s">
        <v>141</v>
      </c>
      <c r="D100" s="55" t="s">
        <v>142</v>
      </c>
      <c r="E100" s="50">
        <v>16875000000</v>
      </c>
      <c r="F100" s="150"/>
      <c r="G100" s="338">
        <v>43497</v>
      </c>
      <c r="H100" s="141"/>
      <c r="I100" s="74">
        <f>100/78.05</f>
        <v>1.2812299807815504</v>
      </c>
      <c r="J100" s="32" t="s">
        <v>335</v>
      </c>
      <c r="K100" s="50">
        <f>+E100/I100</f>
        <v>13170937500</v>
      </c>
      <c r="L100" s="164" t="s">
        <v>341</v>
      </c>
      <c r="M100" s="54" t="s">
        <v>951</v>
      </c>
    </row>
    <row r="101" spans="1:14" ht="14.25" x14ac:dyDescent="0.2">
      <c r="A101" s="172" t="s">
        <v>529</v>
      </c>
      <c r="B101" s="375" t="s">
        <v>1019</v>
      </c>
      <c r="C101" s="55" t="s">
        <v>141</v>
      </c>
      <c r="D101" s="55" t="s">
        <v>142</v>
      </c>
      <c r="E101" s="50">
        <v>9562500000</v>
      </c>
      <c r="F101" s="150"/>
      <c r="G101" s="338">
        <v>43504</v>
      </c>
      <c r="H101" s="141"/>
      <c r="I101" s="74">
        <f>100.6/78.05</f>
        <v>1.2889173606662396</v>
      </c>
      <c r="J101" s="32" t="s">
        <v>337</v>
      </c>
      <c r="K101" s="50">
        <f>+E101/I101</f>
        <v>7419017147.1172962</v>
      </c>
      <c r="L101" s="164" t="s">
        <v>341</v>
      </c>
      <c r="M101" s="54" t="s">
        <v>950</v>
      </c>
    </row>
    <row r="102" spans="1:14" ht="14.25" x14ac:dyDescent="0.2">
      <c r="A102" s="172" t="s">
        <v>529</v>
      </c>
      <c r="B102" s="375" t="s">
        <v>1019</v>
      </c>
      <c r="C102" s="55" t="s">
        <v>141</v>
      </c>
      <c r="D102" s="55" t="s">
        <v>142</v>
      </c>
      <c r="E102" s="50">
        <v>9562500000</v>
      </c>
      <c r="F102" s="150"/>
      <c r="G102" s="338">
        <v>43504</v>
      </c>
      <c r="H102" s="141"/>
      <c r="I102" s="74">
        <f>100.6/78.05</f>
        <v>1.2889173606662396</v>
      </c>
      <c r="J102" s="32" t="s">
        <v>337</v>
      </c>
      <c r="K102" s="50">
        <f>+E102/I102</f>
        <v>7419017147.1172962</v>
      </c>
      <c r="L102" s="164" t="s">
        <v>341</v>
      </c>
      <c r="M102" s="54" t="s">
        <v>950</v>
      </c>
    </row>
    <row r="103" spans="1:14" ht="14.25" x14ac:dyDescent="0.2">
      <c r="A103" s="172" t="s">
        <v>529</v>
      </c>
      <c r="B103" s="375" t="s">
        <v>1019</v>
      </c>
      <c r="C103" s="55" t="s">
        <v>141</v>
      </c>
      <c r="D103" s="55" t="s">
        <v>142</v>
      </c>
      <c r="E103" s="50">
        <v>1600000000</v>
      </c>
      <c r="F103" s="150"/>
      <c r="G103" s="338">
        <v>43518</v>
      </c>
      <c r="H103" s="141"/>
      <c r="I103" s="74">
        <f>100.6/78.05</f>
        <v>1.2889173606662396</v>
      </c>
      <c r="J103" s="32" t="s">
        <v>337</v>
      </c>
      <c r="K103" s="50">
        <f>+E103/I103</f>
        <v>1241351888.6679921</v>
      </c>
      <c r="L103" s="164" t="s">
        <v>341</v>
      </c>
      <c r="M103" s="54" t="s">
        <v>949</v>
      </c>
    </row>
    <row r="104" spans="1:14" ht="14.25" x14ac:dyDescent="0.2">
      <c r="A104" s="172" t="s">
        <v>529</v>
      </c>
      <c r="B104" s="375" t="s">
        <v>1019</v>
      </c>
      <c r="C104" s="55" t="s">
        <v>141</v>
      </c>
      <c r="D104" s="55" t="s">
        <v>142</v>
      </c>
      <c r="E104" s="50">
        <v>1500000000</v>
      </c>
      <c r="F104" s="150"/>
      <c r="G104" s="338">
        <v>43521</v>
      </c>
      <c r="H104" s="141"/>
      <c r="I104" s="74">
        <f>100.6/78.05</f>
        <v>1.2889173606662396</v>
      </c>
      <c r="J104" s="32" t="s">
        <v>337</v>
      </c>
      <c r="K104" s="50">
        <f>+E104/I104</f>
        <v>1163767395.6262424</v>
      </c>
      <c r="L104" s="164" t="s">
        <v>341</v>
      </c>
      <c r="M104" s="54" t="s">
        <v>949</v>
      </c>
    </row>
    <row r="105" spans="1:14" ht="14.25" x14ac:dyDescent="0.2">
      <c r="A105" s="172" t="s">
        <v>529</v>
      </c>
      <c r="B105" s="375" t="s">
        <v>1019</v>
      </c>
      <c r="C105" s="55" t="s">
        <v>141</v>
      </c>
      <c r="D105" s="55" t="s">
        <v>142</v>
      </c>
      <c r="E105" s="50">
        <v>3275000004.98</v>
      </c>
      <c r="F105" s="150"/>
      <c r="G105" s="338">
        <v>43522</v>
      </c>
      <c r="H105" s="141"/>
      <c r="I105" s="74">
        <f>100.6/78.05</f>
        <v>1.2889173606662396</v>
      </c>
      <c r="J105" s="32" t="s">
        <v>337</v>
      </c>
      <c r="K105" s="50">
        <f>+E105/I105</f>
        <v>2540892150.9810038</v>
      </c>
      <c r="L105" s="164" t="s">
        <v>341</v>
      </c>
      <c r="M105" s="54" t="s">
        <v>949</v>
      </c>
    </row>
    <row r="106" spans="1:14" ht="14.25" x14ac:dyDescent="0.2">
      <c r="A106" s="172" t="s">
        <v>529</v>
      </c>
      <c r="B106" s="375" t="s">
        <v>1019</v>
      </c>
      <c r="C106" s="55" t="s">
        <v>141</v>
      </c>
      <c r="D106" s="55" t="s">
        <v>142</v>
      </c>
      <c r="E106" s="50">
        <v>4500000000</v>
      </c>
      <c r="F106" s="150"/>
      <c r="G106" s="338">
        <v>43544</v>
      </c>
      <c r="H106" s="141"/>
      <c r="I106" s="74">
        <f>101.18/78.05</f>
        <v>1.2963484945547727</v>
      </c>
      <c r="J106" s="32" t="s">
        <v>342</v>
      </c>
      <c r="K106" s="50">
        <f>+E106/I106</f>
        <v>3471288792.2514324</v>
      </c>
      <c r="L106" s="164" t="s">
        <v>341</v>
      </c>
      <c r="M106" s="54" t="s">
        <v>947</v>
      </c>
      <c r="N106" s="166" t="s">
        <v>948</v>
      </c>
    </row>
    <row r="107" spans="1:14" ht="14.25" x14ac:dyDescent="0.2">
      <c r="A107" s="172" t="s">
        <v>529</v>
      </c>
      <c r="B107" s="375" t="s">
        <v>1019</v>
      </c>
      <c r="C107" s="55" t="s">
        <v>141</v>
      </c>
      <c r="D107" s="55" t="s">
        <v>142</v>
      </c>
      <c r="E107" s="50">
        <v>13500000000</v>
      </c>
      <c r="F107" s="150"/>
      <c r="G107" s="338">
        <v>43543</v>
      </c>
      <c r="H107" s="141"/>
      <c r="I107" s="74">
        <f>101.18/78.05</f>
        <v>1.2963484945547727</v>
      </c>
      <c r="J107" s="32" t="s">
        <v>342</v>
      </c>
      <c r="K107" s="50">
        <f>+E107/I107</f>
        <v>10413866376.754297</v>
      </c>
      <c r="L107" s="164" t="s">
        <v>341</v>
      </c>
      <c r="M107" s="54" t="s">
        <v>947</v>
      </c>
    </row>
    <row r="108" spans="1:14" ht="14.25" x14ac:dyDescent="0.2">
      <c r="A108" s="172" t="s">
        <v>529</v>
      </c>
      <c r="B108" s="375" t="s">
        <v>1019</v>
      </c>
      <c r="C108" s="55" t="s">
        <v>141</v>
      </c>
      <c r="D108" s="55" t="s">
        <v>142</v>
      </c>
      <c r="E108" s="50">
        <v>13500000000</v>
      </c>
      <c r="F108" s="150"/>
      <c r="G108" s="338">
        <v>43546</v>
      </c>
      <c r="H108" s="141"/>
      <c r="I108" s="74">
        <f>101.18/78.05</f>
        <v>1.2963484945547727</v>
      </c>
      <c r="J108" s="32" t="s">
        <v>342</v>
      </c>
      <c r="K108" s="50">
        <f>+E108/I108</f>
        <v>10413866376.754297</v>
      </c>
      <c r="L108" s="164" t="s">
        <v>341</v>
      </c>
      <c r="M108" s="54" t="s">
        <v>946</v>
      </c>
    </row>
    <row r="109" spans="1:14" ht="14.25" x14ac:dyDescent="0.2">
      <c r="A109" s="172" t="s">
        <v>529</v>
      </c>
      <c r="B109" s="375" t="s">
        <v>1019</v>
      </c>
      <c r="C109" s="55" t="s">
        <v>141</v>
      </c>
      <c r="D109" s="55" t="s">
        <v>142</v>
      </c>
      <c r="E109" s="50">
        <v>8000000000</v>
      </c>
      <c r="F109" s="150"/>
      <c r="G109" s="338">
        <v>43551</v>
      </c>
      <c r="H109" s="141"/>
      <c r="I109" s="74">
        <f>101.18/78.05</f>
        <v>1.2963484945547727</v>
      </c>
      <c r="J109" s="32" t="s">
        <v>342</v>
      </c>
      <c r="K109" s="50">
        <f>+E109/I109</f>
        <v>6171180075.113658</v>
      </c>
      <c r="L109" s="164" t="s">
        <v>341</v>
      </c>
      <c r="M109" s="54"/>
    </row>
    <row r="110" spans="1:14" ht="14.25" x14ac:dyDescent="0.2">
      <c r="A110" s="172" t="s">
        <v>529</v>
      </c>
      <c r="B110" s="375" t="s">
        <v>1019</v>
      </c>
      <c r="C110" s="55" t="s">
        <v>141</v>
      </c>
      <c r="D110" s="55" t="s">
        <v>142</v>
      </c>
      <c r="E110" s="50">
        <v>1245000000</v>
      </c>
      <c r="F110" s="150"/>
      <c r="G110" s="338">
        <v>43558</v>
      </c>
      <c r="H110" s="141"/>
      <c r="I110" s="74">
        <f>101.62/78.05</f>
        <v>1.3019859064702115</v>
      </c>
      <c r="J110" s="32" t="s">
        <v>346</v>
      </c>
      <c r="K110" s="50">
        <f>+E110/I110</f>
        <v>956231548.90769529</v>
      </c>
      <c r="L110" s="164" t="s">
        <v>341</v>
      </c>
      <c r="M110" s="54" t="s">
        <v>945</v>
      </c>
    </row>
    <row r="111" spans="1:14" ht="14.25" x14ac:dyDescent="0.2">
      <c r="A111" s="172" t="s">
        <v>529</v>
      </c>
      <c r="B111" s="375" t="s">
        <v>1019</v>
      </c>
      <c r="C111" s="55" t="s">
        <v>141</v>
      </c>
      <c r="D111" s="55" t="s">
        <v>142</v>
      </c>
      <c r="E111" s="50">
        <v>1494000000</v>
      </c>
      <c r="F111" s="150"/>
      <c r="G111" s="338">
        <v>43559</v>
      </c>
      <c r="H111" s="141"/>
      <c r="I111" s="74">
        <f>101.62/78.05</f>
        <v>1.3019859064702115</v>
      </c>
      <c r="J111" s="32" t="s">
        <v>346</v>
      </c>
      <c r="K111" s="50">
        <f>+E111/I111</f>
        <v>1147477858.6892343</v>
      </c>
      <c r="L111" s="164" t="s">
        <v>341</v>
      </c>
      <c r="M111" s="54" t="s">
        <v>945</v>
      </c>
    </row>
    <row r="112" spans="1:14" ht="14.25" x14ac:dyDescent="0.2">
      <c r="A112" s="172" t="s">
        <v>529</v>
      </c>
      <c r="B112" s="375" t="s">
        <v>1019</v>
      </c>
      <c r="C112" s="55" t="s">
        <v>141</v>
      </c>
      <c r="D112" s="55" t="s">
        <v>142</v>
      </c>
      <c r="E112" s="50">
        <v>10261000000</v>
      </c>
      <c r="F112" s="150"/>
      <c r="G112" s="338">
        <v>43560</v>
      </c>
      <c r="H112" s="141"/>
      <c r="I112" s="74">
        <f>101.62/78.05</f>
        <v>1.3019859064702115</v>
      </c>
      <c r="J112" s="32" t="s">
        <v>346</v>
      </c>
      <c r="K112" s="50">
        <f>+E112/I112</f>
        <v>7881037689.4312134</v>
      </c>
      <c r="L112" s="164" t="s">
        <v>341</v>
      </c>
      <c r="M112" s="54" t="s">
        <v>945</v>
      </c>
    </row>
    <row r="113" spans="1:14" ht="14.25" x14ac:dyDescent="0.2">
      <c r="A113" s="172" t="s">
        <v>529</v>
      </c>
      <c r="B113" s="375" t="s">
        <v>1019</v>
      </c>
      <c r="C113" s="55" t="s">
        <v>141</v>
      </c>
      <c r="D113" s="55" t="s">
        <v>142</v>
      </c>
      <c r="E113" s="50">
        <v>8527000000</v>
      </c>
      <c r="F113" s="150"/>
      <c r="G113" s="338">
        <v>43567</v>
      </c>
      <c r="H113" s="141"/>
      <c r="I113" s="74">
        <f>101.62/78.05</f>
        <v>1.3019859064702115</v>
      </c>
      <c r="J113" s="32" t="s">
        <v>346</v>
      </c>
      <c r="K113" s="50">
        <f>+E113/I113</f>
        <v>6549226038.1814594</v>
      </c>
      <c r="L113" s="164" t="s">
        <v>341</v>
      </c>
      <c r="M113" s="54" t="s">
        <v>944</v>
      </c>
    </row>
    <row r="114" spans="1:14" ht="14.25" x14ac:dyDescent="0.2">
      <c r="A114" s="172" t="s">
        <v>529</v>
      </c>
      <c r="B114" s="375" t="s">
        <v>1019</v>
      </c>
      <c r="C114" s="55" t="s">
        <v>141</v>
      </c>
      <c r="D114" s="55" t="s">
        <v>142</v>
      </c>
      <c r="E114" s="50">
        <v>1494000000</v>
      </c>
      <c r="F114" s="150"/>
      <c r="G114" s="338">
        <v>43570</v>
      </c>
      <c r="H114" s="141"/>
      <c r="I114" s="74">
        <f>101.62/78.05</f>
        <v>1.3019859064702115</v>
      </c>
      <c r="J114" s="32" t="s">
        <v>346</v>
      </c>
      <c r="K114" s="50">
        <f>+E114/I114</f>
        <v>1147477858.6892343</v>
      </c>
      <c r="L114" s="164" t="s">
        <v>341</v>
      </c>
      <c r="M114" s="54" t="s">
        <v>943</v>
      </c>
    </row>
    <row r="115" spans="1:14" ht="14.25" x14ac:dyDescent="0.2">
      <c r="A115" s="172" t="s">
        <v>529</v>
      </c>
      <c r="B115" s="375" t="s">
        <v>1019</v>
      </c>
      <c r="C115" s="55" t="s">
        <v>141</v>
      </c>
      <c r="D115" s="55" t="s">
        <v>142</v>
      </c>
      <c r="E115" s="50">
        <v>4500000000</v>
      </c>
      <c r="F115" s="150"/>
      <c r="G115" s="338">
        <v>43579</v>
      </c>
      <c r="H115" s="141"/>
      <c r="I115" s="74">
        <f>101.62/78.05</f>
        <v>1.3019859064702115</v>
      </c>
      <c r="J115" s="32" t="s">
        <v>346</v>
      </c>
      <c r="K115" s="50">
        <f>+E115/I115</f>
        <v>3456258610.5097418</v>
      </c>
      <c r="L115" s="164" t="s">
        <v>341</v>
      </c>
      <c r="M115" s="54" t="s">
        <v>943</v>
      </c>
      <c r="N115" s="220"/>
    </row>
    <row r="116" spans="1:14" ht="14.25" x14ac:dyDescent="0.2">
      <c r="A116" s="172" t="s">
        <v>529</v>
      </c>
      <c r="B116" s="375" t="s">
        <v>1019</v>
      </c>
      <c r="C116" s="55" t="s">
        <v>141</v>
      </c>
      <c r="D116" s="55" t="s">
        <v>142</v>
      </c>
      <c r="E116" s="50">
        <v>4500000000</v>
      </c>
      <c r="F116" s="150"/>
      <c r="G116" s="338">
        <v>43579</v>
      </c>
      <c r="H116" s="141"/>
      <c r="I116" s="74">
        <f>101.62/78.05</f>
        <v>1.3019859064702115</v>
      </c>
      <c r="J116" s="32" t="s">
        <v>346</v>
      </c>
      <c r="K116" s="50">
        <f>+E116/I116</f>
        <v>3456258610.5097418</v>
      </c>
      <c r="L116" s="164" t="s">
        <v>341</v>
      </c>
      <c r="M116" s="54" t="s">
        <v>943</v>
      </c>
      <c r="N116" s="220"/>
    </row>
    <row r="117" spans="1:14" ht="14.25" x14ac:dyDescent="0.2">
      <c r="A117" s="172" t="s">
        <v>529</v>
      </c>
      <c r="B117" s="375" t="s">
        <v>1019</v>
      </c>
      <c r="C117" s="55" t="s">
        <v>141</v>
      </c>
      <c r="D117" s="55" t="s">
        <v>142</v>
      </c>
      <c r="E117" s="50">
        <v>498000000</v>
      </c>
      <c r="F117" s="150"/>
      <c r="G117" s="338">
        <v>43578</v>
      </c>
      <c r="H117" s="141"/>
      <c r="I117" s="74">
        <f>101.62/78.05</f>
        <v>1.3019859064702115</v>
      </c>
      <c r="J117" s="32" t="s">
        <v>346</v>
      </c>
      <c r="K117" s="50">
        <f>+E117/I117</f>
        <v>382492619.56307811</v>
      </c>
      <c r="L117" s="164" t="s">
        <v>341</v>
      </c>
      <c r="M117" s="54" t="s">
        <v>943</v>
      </c>
    </row>
    <row r="118" spans="1:14" ht="14.25" x14ac:dyDescent="0.2">
      <c r="A118" s="172" t="s">
        <v>529</v>
      </c>
      <c r="B118" s="375" t="s">
        <v>1019</v>
      </c>
      <c r="C118" s="55" t="s">
        <v>141</v>
      </c>
      <c r="D118" s="55" t="s">
        <v>142</v>
      </c>
      <c r="E118" s="50">
        <v>740000000</v>
      </c>
      <c r="F118" s="150"/>
      <c r="G118" s="338">
        <v>43579</v>
      </c>
      <c r="H118" s="141"/>
      <c r="I118" s="74">
        <f>101.62/78.05</f>
        <v>1.3019859064702115</v>
      </c>
      <c r="J118" s="32" t="s">
        <v>346</v>
      </c>
      <c r="K118" s="50">
        <f>+E118/I118</f>
        <v>568362527.061602</v>
      </c>
      <c r="L118" s="164" t="s">
        <v>341</v>
      </c>
      <c r="M118" s="54" t="s">
        <v>943</v>
      </c>
    </row>
    <row r="119" spans="1:14" ht="14.25" x14ac:dyDescent="0.2">
      <c r="A119" s="172" t="s">
        <v>529</v>
      </c>
      <c r="B119" s="375" t="s">
        <v>1019</v>
      </c>
      <c r="C119" s="55" t="s">
        <v>141</v>
      </c>
      <c r="D119" s="55" t="s">
        <v>142</v>
      </c>
      <c r="E119" s="50">
        <v>4875000000</v>
      </c>
      <c r="F119" s="150"/>
      <c r="G119" s="338">
        <v>43581</v>
      </c>
      <c r="H119" s="141"/>
      <c r="I119" s="74">
        <f>101.62/78.05</f>
        <v>1.3019859064702115</v>
      </c>
      <c r="J119" s="32" t="s">
        <v>346</v>
      </c>
      <c r="K119" s="50">
        <f>+E119/I119</f>
        <v>3744280161.3855538</v>
      </c>
      <c r="L119" s="164" t="s">
        <v>398</v>
      </c>
      <c r="M119" s="54" t="s">
        <v>942</v>
      </c>
    </row>
    <row r="120" spans="1:14" ht="14.25" x14ac:dyDescent="0.2">
      <c r="A120" s="172" t="s">
        <v>529</v>
      </c>
      <c r="B120" s="375" t="s">
        <v>1019</v>
      </c>
      <c r="C120" s="55" t="s">
        <v>141</v>
      </c>
      <c r="D120" s="55" t="s">
        <v>142</v>
      </c>
      <c r="E120" s="50">
        <v>3366000000</v>
      </c>
      <c r="F120" s="150"/>
      <c r="G120" s="338">
        <v>43591</v>
      </c>
      <c r="H120" s="141"/>
      <c r="I120" s="74">
        <f>102.12/78.05</f>
        <v>1.3083920563741192</v>
      </c>
      <c r="J120" s="32" t="s">
        <v>400</v>
      </c>
      <c r="K120" s="50">
        <f>+E120/I120</f>
        <v>2572623384.253819</v>
      </c>
      <c r="L120" s="164" t="s">
        <v>398</v>
      </c>
      <c r="M120" s="54" t="s">
        <v>941</v>
      </c>
    </row>
    <row r="121" spans="1:14" ht="14.25" x14ac:dyDescent="0.2">
      <c r="A121" s="172" t="s">
        <v>529</v>
      </c>
      <c r="B121" s="375" t="s">
        <v>1019</v>
      </c>
      <c r="C121" s="55" t="s">
        <v>141</v>
      </c>
      <c r="D121" s="55" t="s">
        <v>142</v>
      </c>
      <c r="E121" s="50">
        <v>4625000000</v>
      </c>
      <c r="F121" s="150"/>
      <c r="G121" s="338">
        <v>44120</v>
      </c>
      <c r="H121" s="141"/>
      <c r="I121" s="74">
        <f>[26]IPC!$S$18/78.05</f>
        <v>1.3490070467648945</v>
      </c>
      <c r="J121" s="32" t="s">
        <v>821</v>
      </c>
      <c r="K121" s="50">
        <f>+E121/I121</f>
        <v>3428447620.8566813</v>
      </c>
      <c r="L121" s="164" t="s">
        <v>341</v>
      </c>
      <c r="M121" s="54" t="s">
        <v>993</v>
      </c>
    </row>
    <row r="122" spans="1:14" ht="14.25" x14ac:dyDescent="0.2">
      <c r="A122" s="172" t="s">
        <v>529</v>
      </c>
      <c r="B122" s="375" t="s">
        <v>1019</v>
      </c>
      <c r="C122" s="55" t="s">
        <v>141</v>
      </c>
      <c r="D122" s="55" t="s">
        <v>142</v>
      </c>
      <c r="E122" s="50">
        <v>6937500000</v>
      </c>
      <c r="F122" s="150"/>
      <c r="G122" s="338">
        <v>44124</v>
      </c>
      <c r="H122" s="141"/>
      <c r="I122" s="74">
        <f>[26]IPC!$S$18/78.05</f>
        <v>1.3490070467648945</v>
      </c>
      <c r="J122" s="32" t="s">
        <v>821</v>
      </c>
      <c r="K122" s="50">
        <f>+E122/I122</f>
        <v>5142671431.2850218</v>
      </c>
      <c r="L122" s="164" t="s">
        <v>341</v>
      </c>
      <c r="M122" s="54" t="s">
        <v>993</v>
      </c>
    </row>
    <row r="123" spans="1:14" ht="14.25" x14ac:dyDescent="0.2">
      <c r="A123" s="172" t="s">
        <v>529</v>
      </c>
      <c r="B123" s="375" t="s">
        <v>1019</v>
      </c>
      <c r="C123" s="55" t="s">
        <v>141</v>
      </c>
      <c r="D123" s="55" t="s">
        <v>142</v>
      </c>
      <c r="E123" s="50">
        <v>6937500000</v>
      </c>
      <c r="F123" s="150"/>
      <c r="G123" s="338">
        <v>44124</v>
      </c>
      <c r="H123" s="141"/>
      <c r="I123" s="74">
        <f>[26]IPC!$S$18/78.05</f>
        <v>1.3490070467648945</v>
      </c>
      <c r="J123" s="32" t="s">
        <v>821</v>
      </c>
      <c r="K123" s="50">
        <f>+E123/I123</f>
        <v>5142671431.2850218</v>
      </c>
      <c r="L123" s="164" t="s">
        <v>341</v>
      </c>
      <c r="M123" s="54" t="s">
        <v>993</v>
      </c>
    </row>
    <row r="124" spans="1:14" ht="14.25" x14ac:dyDescent="0.2">
      <c r="A124" s="172" t="s">
        <v>529</v>
      </c>
      <c r="B124" s="375" t="s">
        <v>1019</v>
      </c>
      <c r="C124" s="55" t="s">
        <v>141</v>
      </c>
      <c r="D124" s="55" t="s">
        <v>142</v>
      </c>
      <c r="E124" s="50">
        <v>2750000000</v>
      </c>
      <c r="F124" s="150"/>
      <c r="G124" s="338">
        <v>44216</v>
      </c>
      <c r="H124" s="141"/>
      <c r="I124" s="74">
        <f>[26]IPC!$S$21/78.05</f>
        <v>1.3514413837283794</v>
      </c>
      <c r="J124" s="32" t="s">
        <v>1104</v>
      </c>
      <c r="K124" s="50">
        <f>+E124/I124</f>
        <v>2034864429.2756917</v>
      </c>
      <c r="L124" s="164" t="s">
        <v>341</v>
      </c>
      <c r="M124" s="300"/>
    </row>
    <row r="125" spans="1:14" ht="14.25" x14ac:dyDescent="0.2">
      <c r="A125" s="172" t="s">
        <v>529</v>
      </c>
      <c r="B125" s="375" t="s">
        <v>1019</v>
      </c>
      <c r="C125" s="55" t="s">
        <v>141</v>
      </c>
      <c r="D125" s="55" t="s">
        <v>142</v>
      </c>
      <c r="E125" s="50">
        <v>4125000000</v>
      </c>
      <c r="F125" s="150"/>
      <c r="G125" s="338">
        <v>44216</v>
      </c>
      <c r="H125" s="141"/>
      <c r="I125" s="74">
        <f>[26]IPC!$S$21/78.05</f>
        <v>1.3514413837283794</v>
      </c>
      <c r="J125" s="32" t="s">
        <v>1104</v>
      </c>
      <c r="K125" s="50">
        <f>+E125/I125</f>
        <v>3052296643.9135375</v>
      </c>
      <c r="L125" s="164" t="s">
        <v>341</v>
      </c>
      <c r="M125" s="300"/>
    </row>
    <row r="126" spans="1:14" ht="14.25" x14ac:dyDescent="0.2">
      <c r="A126" s="172" t="s">
        <v>529</v>
      </c>
      <c r="B126" s="375" t="s">
        <v>1019</v>
      </c>
      <c r="C126" s="55" t="s">
        <v>141</v>
      </c>
      <c r="D126" s="55" t="s">
        <v>142</v>
      </c>
      <c r="E126" s="50">
        <v>4125000000</v>
      </c>
      <c r="F126" s="150"/>
      <c r="G126" s="338">
        <v>44216</v>
      </c>
      <c r="H126" s="141"/>
      <c r="I126" s="74">
        <f>[26]IPC!$S$21/78.05</f>
        <v>1.3514413837283794</v>
      </c>
      <c r="J126" s="32" t="s">
        <v>1104</v>
      </c>
      <c r="K126" s="50">
        <f>+E126/I126</f>
        <v>3052296643.9135375</v>
      </c>
      <c r="L126" s="164" t="s">
        <v>341</v>
      </c>
      <c r="M126" s="300"/>
    </row>
    <row r="127" spans="1:14" ht="14.25" hidden="1" outlineLevel="1" x14ac:dyDescent="0.2">
      <c r="A127" s="172" t="s">
        <v>529</v>
      </c>
      <c r="B127" s="375"/>
      <c r="C127" s="55"/>
      <c r="D127" s="55"/>
      <c r="E127" s="50"/>
      <c r="F127" s="150"/>
      <c r="G127" s="338"/>
      <c r="H127" s="141"/>
      <c r="I127" s="74"/>
      <c r="J127" s="32"/>
      <c r="K127" s="50"/>
      <c r="L127" s="164"/>
      <c r="M127" s="54"/>
    </row>
    <row r="128" spans="1:14" ht="14.25" hidden="1" outlineLevel="1" x14ac:dyDescent="0.2">
      <c r="A128" s="172" t="s">
        <v>529</v>
      </c>
      <c r="B128" s="375"/>
      <c r="C128" s="55"/>
      <c r="D128" s="55"/>
      <c r="E128" s="50"/>
      <c r="F128" s="150"/>
      <c r="G128" s="338"/>
      <c r="H128" s="141"/>
      <c r="I128" s="74"/>
      <c r="J128" s="32"/>
      <c r="K128" s="50"/>
      <c r="L128" s="164"/>
      <c r="M128" s="54"/>
    </row>
    <row r="129" spans="1:18" ht="14.25" hidden="1" outlineLevel="1" x14ac:dyDescent="0.2">
      <c r="A129" s="172" t="s">
        <v>529</v>
      </c>
      <c r="B129" s="375"/>
      <c r="C129" s="55"/>
      <c r="D129" s="55"/>
      <c r="E129" s="50"/>
      <c r="F129" s="150"/>
      <c r="G129" s="338"/>
      <c r="H129" s="141"/>
      <c r="I129" s="74"/>
      <c r="J129" s="32"/>
      <c r="K129" s="50"/>
      <c r="L129" s="164"/>
      <c r="M129" s="54"/>
    </row>
    <row r="130" spans="1:18" ht="14.25" hidden="1" outlineLevel="1" x14ac:dyDescent="0.2">
      <c r="A130" s="172" t="s">
        <v>529</v>
      </c>
      <c r="B130" s="375"/>
      <c r="C130" s="55"/>
      <c r="D130" s="55"/>
      <c r="E130" s="50"/>
      <c r="F130" s="150"/>
      <c r="G130" s="338"/>
      <c r="H130" s="141"/>
      <c r="I130" s="74"/>
      <c r="J130" s="32"/>
      <c r="K130" s="50"/>
      <c r="L130" s="164"/>
      <c r="M130" s="54"/>
    </row>
    <row r="131" spans="1:18" ht="14.25" hidden="1" outlineLevel="1" x14ac:dyDescent="0.2">
      <c r="A131" s="172" t="s">
        <v>529</v>
      </c>
      <c r="B131" s="375"/>
      <c r="C131" s="55"/>
      <c r="D131" s="55"/>
      <c r="E131" s="50"/>
      <c r="F131" s="150"/>
      <c r="G131" s="338"/>
      <c r="H131" s="141"/>
      <c r="I131" s="74"/>
      <c r="J131" s="32"/>
      <c r="K131" s="50"/>
      <c r="L131" s="164"/>
      <c r="M131" s="54"/>
    </row>
    <row r="132" spans="1:18" ht="14.25" hidden="1" outlineLevel="1" x14ac:dyDescent="0.2">
      <c r="A132" s="172" t="s">
        <v>529</v>
      </c>
      <c r="B132" s="375"/>
      <c r="C132" s="55"/>
      <c r="D132" s="55"/>
      <c r="E132" s="50"/>
      <c r="F132" s="150"/>
      <c r="G132" s="338"/>
      <c r="H132" s="141"/>
      <c r="I132" s="74"/>
      <c r="J132" s="32"/>
      <c r="K132" s="50"/>
      <c r="L132" s="164"/>
      <c r="M132" s="54"/>
    </row>
    <row r="133" spans="1:18" ht="14.25" hidden="1" outlineLevel="1" x14ac:dyDescent="0.2">
      <c r="A133" s="172" t="s">
        <v>529</v>
      </c>
      <c r="B133" s="375"/>
      <c r="C133" s="55"/>
      <c r="D133" s="55"/>
      <c r="E133" s="50"/>
      <c r="F133" s="150"/>
      <c r="G133" s="338"/>
      <c r="H133" s="141"/>
      <c r="I133" s="74"/>
      <c r="J133" s="32"/>
      <c r="K133" s="50"/>
      <c r="L133" s="164"/>
      <c r="M133" s="54"/>
    </row>
    <row r="134" spans="1:18" ht="15" collapsed="1" x14ac:dyDescent="0.2">
      <c r="A134" s="172" t="s">
        <v>529</v>
      </c>
      <c r="B134" s="375"/>
      <c r="C134" s="55"/>
      <c r="D134" s="114" t="s">
        <v>172</v>
      </c>
      <c r="E134" s="230">
        <f>SUM(E15:E123)</f>
        <v>402847324524.47998</v>
      </c>
      <c r="F134" s="150"/>
      <c r="G134" s="338"/>
      <c r="H134" s="141"/>
      <c r="I134" s="50"/>
      <c r="J134" s="50"/>
      <c r="K134" s="230">
        <f>SUM(K15:K123)</f>
        <v>322731687608.57544</v>
      </c>
      <c r="L134" s="164"/>
      <c r="M134" s="54"/>
    </row>
    <row r="135" spans="1:18" ht="14.25" x14ac:dyDescent="0.2">
      <c r="A135" s="172" t="s">
        <v>529</v>
      </c>
      <c r="B135" s="375" t="s">
        <v>1017</v>
      </c>
      <c r="C135" s="55" t="s">
        <v>141</v>
      </c>
      <c r="D135" s="55" t="s">
        <v>173</v>
      </c>
      <c r="E135" s="50">
        <v>578332629.87</v>
      </c>
      <c r="F135" s="150"/>
      <c r="G135" s="338">
        <v>42278</v>
      </c>
      <c r="H135" s="141"/>
      <c r="I135" s="39">
        <f>123.78/111.82</f>
        <v>1.1069576104453587</v>
      </c>
      <c r="J135" s="32" t="s">
        <v>174</v>
      </c>
      <c r="K135" s="50">
        <f>+E135/I135</f>
        <v>522452372.53242362</v>
      </c>
      <c r="L135" s="164" t="s">
        <v>1018</v>
      </c>
      <c r="M135" s="54"/>
    </row>
    <row r="136" spans="1:18" ht="14.25" x14ac:dyDescent="0.2">
      <c r="A136" s="172" t="s">
        <v>529</v>
      </c>
      <c r="B136" s="375" t="s">
        <v>1017</v>
      </c>
      <c r="C136" s="55" t="s">
        <v>141</v>
      </c>
      <c r="D136" s="55" t="s">
        <v>173</v>
      </c>
      <c r="E136" s="50">
        <v>985800898.62</v>
      </c>
      <c r="F136" s="150"/>
      <c r="G136" s="338">
        <v>42369</v>
      </c>
      <c r="H136" s="141"/>
      <c r="I136" s="74">
        <f>125.37/111.82</f>
        <v>1.1211768914326596</v>
      </c>
      <c r="J136" s="32" t="s">
        <v>166</v>
      </c>
      <c r="K136" s="50">
        <v>808679767</v>
      </c>
      <c r="L136" s="164" t="s">
        <v>1018</v>
      </c>
      <c r="M136" s="54"/>
    </row>
    <row r="137" spans="1:18" ht="14.25" x14ac:dyDescent="0.2">
      <c r="A137" s="172" t="s">
        <v>529</v>
      </c>
      <c r="B137" s="375" t="s">
        <v>1017</v>
      </c>
      <c r="C137" s="55" t="s">
        <v>141</v>
      </c>
      <c r="D137" s="55" t="s">
        <v>173</v>
      </c>
      <c r="E137" s="50">
        <v>-79127831.329999998</v>
      </c>
      <c r="F137" s="150"/>
      <c r="G137" s="338">
        <v>42614</v>
      </c>
      <c r="H137" s="141"/>
      <c r="I137" s="74"/>
      <c r="J137" s="32"/>
      <c r="K137" s="50">
        <v>-66637100</v>
      </c>
      <c r="L137" s="164" t="s">
        <v>1016</v>
      </c>
      <c r="M137" s="54"/>
    </row>
    <row r="138" spans="1:18" ht="15" x14ac:dyDescent="0.2">
      <c r="A138" s="172" t="s">
        <v>529</v>
      </c>
      <c r="B138" s="368" t="s">
        <v>829</v>
      </c>
      <c r="C138" s="56"/>
      <c r="D138" s="56"/>
      <c r="E138" s="229">
        <f>+E134+E135+E136+E137</f>
        <v>404332330221.63995</v>
      </c>
      <c r="F138" s="150"/>
      <c r="G138" s="338"/>
      <c r="H138" s="141"/>
      <c r="I138" s="50"/>
      <c r="J138" s="50"/>
      <c r="K138" s="228">
        <f>+K134+K135+K136+K137</f>
        <v>323996182648.10785</v>
      </c>
      <c r="L138" s="168"/>
      <c r="M138" s="54"/>
    </row>
    <row r="139" spans="1:18" ht="14.25" x14ac:dyDescent="0.2">
      <c r="A139" s="172" t="s">
        <v>529</v>
      </c>
      <c r="B139" s="375"/>
      <c r="C139" s="55"/>
      <c r="D139" s="55"/>
      <c r="E139" s="156"/>
      <c r="F139" s="161"/>
      <c r="G139" s="338"/>
      <c r="H139" s="141"/>
      <c r="I139" s="50"/>
      <c r="J139" s="50"/>
      <c r="K139" s="156"/>
      <c r="L139" s="168"/>
      <c r="M139" s="54"/>
    </row>
    <row r="140" spans="1:18" s="173" customFormat="1" ht="15" x14ac:dyDescent="0.25">
      <c r="A140" s="173" t="s">
        <v>473</v>
      </c>
      <c r="B140" s="372" t="s">
        <v>175</v>
      </c>
      <c r="C140" s="372"/>
      <c r="D140" s="372"/>
      <c r="E140" s="372"/>
      <c r="F140" s="372"/>
      <c r="G140" s="341"/>
      <c r="H140" s="372"/>
      <c r="I140" s="372"/>
      <c r="J140" s="372"/>
      <c r="K140" s="372"/>
      <c r="L140" s="372"/>
      <c r="M140" s="175"/>
      <c r="O140" s="174"/>
      <c r="P140" s="174"/>
      <c r="Q140" s="174"/>
      <c r="R140" s="174"/>
    </row>
    <row r="141" spans="1:18" s="173" customFormat="1" ht="15" x14ac:dyDescent="0.25">
      <c r="A141" s="176" t="s">
        <v>529</v>
      </c>
      <c r="B141" s="137" t="s">
        <v>129</v>
      </c>
      <c r="C141" s="138" t="s">
        <v>130</v>
      </c>
      <c r="D141" s="138" t="s">
        <v>131</v>
      </c>
      <c r="E141" s="139" t="s">
        <v>132</v>
      </c>
      <c r="F141" s="139"/>
      <c r="G141" s="355"/>
      <c r="H141" s="139" t="s">
        <v>133</v>
      </c>
      <c r="I141" s="139"/>
      <c r="J141" s="139"/>
      <c r="K141" s="139"/>
      <c r="L141" s="139" t="s">
        <v>96</v>
      </c>
      <c r="M141" s="175"/>
      <c r="O141" s="174"/>
      <c r="P141" s="174"/>
      <c r="Q141" s="174"/>
      <c r="R141" s="174"/>
    </row>
    <row r="142" spans="1:18" s="173" customFormat="1" ht="45" x14ac:dyDescent="0.25">
      <c r="A142" s="176" t="s">
        <v>529</v>
      </c>
      <c r="B142" s="137"/>
      <c r="C142" s="138"/>
      <c r="D142" s="138"/>
      <c r="E142" s="140" t="s">
        <v>134</v>
      </c>
      <c r="F142" s="140" t="s">
        <v>135</v>
      </c>
      <c r="G142" s="340" t="s">
        <v>607</v>
      </c>
      <c r="H142" s="140" t="s">
        <v>136</v>
      </c>
      <c r="I142" s="140" t="s">
        <v>137</v>
      </c>
      <c r="J142" s="140" t="s">
        <v>138</v>
      </c>
      <c r="K142" s="140" t="s">
        <v>139</v>
      </c>
      <c r="L142" s="139"/>
      <c r="M142" s="175"/>
      <c r="O142" s="174"/>
      <c r="P142" s="174"/>
      <c r="Q142" s="174"/>
      <c r="R142" s="174"/>
    </row>
    <row r="143" spans="1:18" ht="14.25" x14ac:dyDescent="0.2">
      <c r="A143" s="172" t="s">
        <v>529</v>
      </c>
      <c r="B143" s="375" t="s">
        <v>140</v>
      </c>
      <c r="C143" s="370" t="s">
        <v>175</v>
      </c>
      <c r="D143" s="55" t="s">
        <v>142</v>
      </c>
      <c r="E143" s="197">
        <v>1792505269</v>
      </c>
      <c r="F143" s="145" t="s">
        <v>143</v>
      </c>
      <c r="G143" s="344">
        <v>42278</v>
      </c>
      <c r="H143" s="159">
        <v>1630902678</v>
      </c>
      <c r="I143" s="39">
        <f>123.78/111.82</f>
        <v>1.1069576104453587</v>
      </c>
      <c r="J143" s="75" t="s">
        <v>151</v>
      </c>
      <c r="K143" s="227">
        <f>+E143/I143</f>
        <v>1619307959.1176279</v>
      </c>
      <c r="L143" s="168" t="s">
        <v>176</v>
      </c>
      <c r="M143" s="54"/>
      <c r="N143" s="1" t="s">
        <v>929</v>
      </c>
    </row>
    <row r="144" spans="1:18" ht="14.25" x14ac:dyDescent="0.2">
      <c r="A144" s="172" t="s">
        <v>529</v>
      </c>
      <c r="B144" s="375" t="s">
        <v>144</v>
      </c>
      <c r="C144" s="370" t="s">
        <v>175</v>
      </c>
      <c r="D144" s="55" t="s">
        <v>142</v>
      </c>
      <c r="E144" s="197">
        <v>1805267351.8</v>
      </c>
      <c r="F144" s="145" t="s">
        <v>143</v>
      </c>
      <c r="G144" s="344">
        <v>42311</v>
      </c>
      <c r="H144" s="159">
        <v>1630902678</v>
      </c>
      <c r="I144" s="74">
        <f>124.62/111.82</f>
        <v>1.1144696834197818</v>
      </c>
      <c r="J144" s="76" t="s">
        <v>152</v>
      </c>
      <c r="K144" s="197">
        <f>+E144/I144</f>
        <v>1619844288.8643556</v>
      </c>
      <c r="L144" s="168" t="s">
        <v>176</v>
      </c>
      <c r="M144" s="54"/>
      <c r="N144" s="1" t="s">
        <v>929</v>
      </c>
    </row>
    <row r="145" spans="1:14" ht="14.25" x14ac:dyDescent="0.2">
      <c r="A145" s="172" t="s">
        <v>529</v>
      </c>
      <c r="B145" s="375" t="s">
        <v>144</v>
      </c>
      <c r="C145" s="370" t="s">
        <v>175</v>
      </c>
      <c r="D145" s="55" t="s">
        <v>142</v>
      </c>
      <c r="E145" s="197">
        <v>12313884</v>
      </c>
      <c r="F145" s="145" t="s">
        <v>143</v>
      </c>
      <c r="G145" s="344">
        <v>42367</v>
      </c>
      <c r="H145" s="159">
        <v>1630902678</v>
      </c>
      <c r="I145" s="74">
        <f>125.37/111.82</f>
        <v>1.1211768914326596</v>
      </c>
      <c r="J145" s="76" t="s">
        <v>153</v>
      </c>
      <c r="K145" s="197">
        <f>+E145/I145</f>
        <v>10982998.395788467</v>
      </c>
      <c r="L145" s="168" t="s">
        <v>176</v>
      </c>
      <c r="M145" s="54"/>
      <c r="N145" s="1" t="s">
        <v>929</v>
      </c>
    </row>
    <row r="146" spans="1:14" ht="14.25" x14ac:dyDescent="0.2">
      <c r="A146" s="172" t="s">
        <v>529</v>
      </c>
      <c r="B146" s="375" t="s">
        <v>145</v>
      </c>
      <c r="C146" s="370" t="s">
        <v>175</v>
      </c>
      <c r="D146" s="55" t="s">
        <v>142</v>
      </c>
      <c r="E146" s="197">
        <v>1828541334</v>
      </c>
      <c r="F146" s="226" t="s">
        <v>615</v>
      </c>
      <c r="G146" s="344">
        <v>42367</v>
      </c>
      <c r="H146" s="159">
        <v>1630902678</v>
      </c>
      <c r="I146" s="74">
        <f>125.37/111.82</f>
        <v>1.1211768914326596</v>
      </c>
      <c r="J146" s="76" t="s">
        <v>153</v>
      </c>
      <c r="K146" s="197">
        <f>+E146/I146</f>
        <v>1630912434.9356306</v>
      </c>
      <c r="L146" s="168" t="s">
        <v>176</v>
      </c>
      <c r="M146" s="54"/>
      <c r="N146" s="1" t="s">
        <v>929</v>
      </c>
    </row>
    <row r="147" spans="1:14" ht="14.25" x14ac:dyDescent="0.2">
      <c r="A147" s="172" t="s">
        <v>529</v>
      </c>
      <c r="B147" s="375" t="s">
        <v>146</v>
      </c>
      <c r="C147" s="370" t="s">
        <v>175</v>
      </c>
      <c r="D147" s="55" t="s">
        <v>142</v>
      </c>
      <c r="E147" s="197">
        <v>1839906750</v>
      </c>
      <c r="F147" s="226" t="s">
        <v>616</v>
      </c>
      <c r="G147" s="344">
        <v>42387</v>
      </c>
      <c r="H147" s="159">
        <v>1630902678</v>
      </c>
      <c r="I147" s="74">
        <f>126.15/111.82</f>
        <v>1.1281523877660526</v>
      </c>
      <c r="J147" s="76" t="s">
        <v>154</v>
      </c>
      <c r="K147" s="197">
        <f>+E147/I147</f>
        <v>1630902677.6456599</v>
      </c>
      <c r="L147" s="168" t="s">
        <v>176</v>
      </c>
      <c r="M147" s="54"/>
      <c r="N147" s="1" t="s">
        <v>929</v>
      </c>
    </row>
    <row r="148" spans="1:14" ht="14.25" x14ac:dyDescent="0.2">
      <c r="A148" s="172" t="s">
        <v>529</v>
      </c>
      <c r="B148" s="375" t="s">
        <v>146</v>
      </c>
      <c r="C148" s="370" t="s">
        <v>175</v>
      </c>
      <c r="D148" s="55" t="s">
        <v>142</v>
      </c>
      <c r="E148" s="197">
        <v>13080610</v>
      </c>
      <c r="F148" s="226" t="s">
        <v>616</v>
      </c>
      <c r="G148" s="344">
        <v>42395</v>
      </c>
      <c r="H148" s="159">
        <v>0</v>
      </c>
      <c r="I148" s="74">
        <f>126.15/111.82</f>
        <v>1.1281523877660526</v>
      </c>
      <c r="J148" s="76" t="s">
        <v>154</v>
      </c>
      <c r="K148" s="227">
        <f>+E148/I148</f>
        <v>11594719.066191042</v>
      </c>
      <c r="L148" s="168" t="s">
        <v>176</v>
      </c>
      <c r="M148" s="54"/>
      <c r="N148" s="1" t="s">
        <v>929</v>
      </c>
    </row>
    <row r="149" spans="1:14" ht="14.25" x14ac:dyDescent="0.2">
      <c r="A149" s="172" t="s">
        <v>529</v>
      </c>
      <c r="B149" s="375" t="s">
        <v>147</v>
      </c>
      <c r="C149" s="370" t="s">
        <v>175</v>
      </c>
      <c r="D149" s="55" t="s">
        <v>142</v>
      </c>
      <c r="E149" s="197">
        <v>1863680417</v>
      </c>
      <c r="F149" s="226" t="s">
        <v>617</v>
      </c>
      <c r="G149" s="344">
        <v>42416</v>
      </c>
      <c r="H149" s="159">
        <v>1630902678</v>
      </c>
      <c r="I149" s="74">
        <f>127.78/111.82</f>
        <v>1.1427293865140404</v>
      </c>
      <c r="J149" s="76" t="s">
        <v>155</v>
      </c>
      <c r="K149" s="197">
        <f>+E149/I149</f>
        <v>1630902678.266865</v>
      </c>
      <c r="L149" s="168" t="s">
        <v>177</v>
      </c>
      <c r="M149" s="54"/>
      <c r="N149" s="1" t="s">
        <v>929</v>
      </c>
    </row>
    <row r="150" spans="1:14" ht="14.25" x14ac:dyDescent="0.2">
      <c r="A150" s="172" t="s">
        <v>529</v>
      </c>
      <c r="B150" s="375" t="s">
        <v>148</v>
      </c>
      <c r="C150" s="370" t="s">
        <v>175</v>
      </c>
      <c r="D150" s="55" t="s">
        <v>142</v>
      </c>
      <c r="E150" s="197">
        <v>1887454082.99</v>
      </c>
      <c r="F150" s="226" t="s">
        <v>618</v>
      </c>
      <c r="G150" s="344">
        <v>42445</v>
      </c>
      <c r="H150" s="159">
        <v>1630902678</v>
      </c>
      <c r="I150" s="74">
        <f>129.41/111.82</f>
        <v>1.1573063852620282</v>
      </c>
      <c r="J150" s="76" t="s">
        <v>156</v>
      </c>
      <c r="K150" s="197">
        <f>+E150/I150</f>
        <v>1630902677.9997048</v>
      </c>
      <c r="L150" s="168" t="s">
        <v>176</v>
      </c>
      <c r="M150" s="54"/>
      <c r="N150" s="1" t="s">
        <v>929</v>
      </c>
    </row>
    <row r="151" spans="1:14" ht="14.25" x14ac:dyDescent="0.2">
      <c r="A151" s="172" t="s">
        <v>529</v>
      </c>
      <c r="B151" s="375" t="s">
        <v>149</v>
      </c>
      <c r="C151" s="370" t="s">
        <v>175</v>
      </c>
      <c r="D151" s="55" t="s">
        <v>142</v>
      </c>
      <c r="E151" s="197">
        <v>1905247870</v>
      </c>
      <c r="F151" s="226" t="s">
        <v>619</v>
      </c>
      <c r="G151" s="344">
        <v>42474</v>
      </c>
      <c r="H151" s="159">
        <v>1630902678</v>
      </c>
      <c r="I151" s="74">
        <f>130.63/111.82</f>
        <v>1.1682167769629763</v>
      </c>
      <c r="J151" s="76" t="s">
        <v>157</v>
      </c>
      <c r="K151" s="197">
        <f>+E151/I151</f>
        <v>1630902677.9713693</v>
      </c>
      <c r="L151" s="168" t="s">
        <v>177</v>
      </c>
      <c r="M151" s="54"/>
      <c r="N151" s="1" t="s">
        <v>929</v>
      </c>
    </row>
    <row r="152" spans="1:14" ht="14.25" x14ac:dyDescent="0.2">
      <c r="A152" s="172" t="s">
        <v>529</v>
      </c>
      <c r="B152" s="375" t="s">
        <v>150</v>
      </c>
      <c r="C152" s="370" t="s">
        <v>175</v>
      </c>
      <c r="D152" s="55" t="s">
        <v>142</v>
      </c>
      <c r="E152" s="197">
        <v>1914728166</v>
      </c>
      <c r="F152" s="226" t="s">
        <v>620</v>
      </c>
      <c r="G152" s="344">
        <v>42506</v>
      </c>
      <c r="H152" s="159">
        <v>1630902678</v>
      </c>
      <c r="I152" s="74">
        <f>131.28/111.82</f>
        <v>1.1740296905741372</v>
      </c>
      <c r="J152" s="76" t="s">
        <v>158</v>
      </c>
      <c r="K152" s="197">
        <f>+E152/I152</f>
        <v>1630902677.6517365</v>
      </c>
      <c r="L152" s="168" t="s">
        <v>177</v>
      </c>
      <c r="M152" s="54"/>
      <c r="N152" s="1" t="s">
        <v>929</v>
      </c>
    </row>
    <row r="153" spans="1:14" ht="14.25" x14ac:dyDescent="0.2">
      <c r="A153" s="172" t="s">
        <v>529</v>
      </c>
      <c r="B153" s="375" t="s">
        <v>178</v>
      </c>
      <c r="C153" s="370" t="s">
        <v>175</v>
      </c>
      <c r="D153" s="55" t="s">
        <v>142</v>
      </c>
      <c r="E153" s="197">
        <v>1924500164</v>
      </c>
      <c r="F153" s="226" t="s">
        <v>621</v>
      </c>
      <c r="G153" s="344">
        <v>42535</v>
      </c>
      <c r="H153" s="159">
        <v>1630902678</v>
      </c>
      <c r="I153" s="74">
        <f>131.95/111.82</f>
        <v>1.1800214630656412</v>
      </c>
      <c r="J153" s="76" t="s">
        <v>159</v>
      </c>
      <c r="K153" s="197">
        <f>+E153/I153</f>
        <v>1630902677.8209929</v>
      </c>
      <c r="L153" s="168" t="s">
        <v>177</v>
      </c>
      <c r="M153" s="54"/>
      <c r="N153" s="1" t="s">
        <v>929</v>
      </c>
    </row>
    <row r="154" spans="1:14" ht="14.25" x14ac:dyDescent="0.2">
      <c r="A154" s="172" t="s">
        <v>529</v>
      </c>
      <c r="B154" s="375" t="s">
        <v>179</v>
      </c>
      <c r="C154" s="370" t="s">
        <v>175</v>
      </c>
      <c r="D154" s="55" t="s">
        <v>142</v>
      </c>
      <c r="E154" s="197">
        <v>1933737765</v>
      </c>
      <c r="F154" s="226" t="s">
        <v>622</v>
      </c>
      <c r="G154" s="344">
        <v>42558</v>
      </c>
      <c r="H154" s="159">
        <v>1630902678</v>
      </c>
      <c r="I154" s="74">
        <f>132.58/111.82</f>
        <v>1.1856555177964587</v>
      </c>
      <c r="J154" s="76" t="s">
        <v>160</v>
      </c>
      <c r="K154" s="197">
        <f>+E154/I154</f>
        <v>1630944010.2753053</v>
      </c>
      <c r="L154" s="168" t="s">
        <v>177</v>
      </c>
      <c r="M154" s="54"/>
      <c r="N154" s="1" t="s">
        <v>929</v>
      </c>
    </row>
    <row r="155" spans="1:14" ht="14.25" x14ac:dyDescent="0.2">
      <c r="A155" s="172" t="s">
        <v>529</v>
      </c>
      <c r="B155" s="375" t="s">
        <v>180</v>
      </c>
      <c r="C155" s="370" t="s">
        <v>175</v>
      </c>
      <c r="D155" s="55" t="s">
        <v>142</v>
      </c>
      <c r="E155" s="197">
        <v>1946104392</v>
      </c>
      <c r="F155" s="226" t="s">
        <v>623</v>
      </c>
      <c r="G155" s="344">
        <v>42593</v>
      </c>
      <c r="H155" s="159">
        <v>1630902678</v>
      </c>
      <c r="I155" s="74">
        <f>133.27/111.82</f>
        <v>1.1918261491683064</v>
      </c>
      <c r="J155" s="76" t="s">
        <v>161</v>
      </c>
      <c r="K155" s="197">
        <f>+E155/I155</f>
        <v>1632876064.4814284</v>
      </c>
      <c r="L155" s="168" t="s">
        <v>176</v>
      </c>
      <c r="M155" s="54"/>
      <c r="N155" s="1" t="s">
        <v>929</v>
      </c>
    </row>
    <row r="156" spans="1:14" ht="14.25" x14ac:dyDescent="0.2">
      <c r="A156" s="172" t="s">
        <v>529</v>
      </c>
      <c r="B156" s="375" t="s">
        <v>181</v>
      </c>
      <c r="C156" s="370" t="s">
        <v>175</v>
      </c>
      <c r="D156" s="55" t="s">
        <v>142</v>
      </c>
      <c r="E156" s="197">
        <v>1937626728</v>
      </c>
      <c r="F156" s="226" t="s">
        <v>624</v>
      </c>
      <c r="G156" s="344">
        <v>42626</v>
      </c>
      <c r="H156" s="159">
        <v>1630902678</v>
      </c>
      <c r="I156" s="74">
        <f>132.85/111.82</f>
        <v>1.1880701126810946</v>
      </c>
      <c r="J156" s="76" t="s">
        <v>162</v>
      </c>
      <c r="K156" s="197">
        <f>+E156/I156</f>
        <v>1630902677.6436582</v>
      </c>
      <c r="L156" s="168" t="s">
        <v>177</v>
      </c>
      <c r="M156" s="54"/>
      <c r="N156" s="1" t="s">
        <v>929</v>
      </c>
    </row>
    <row r="157" spans="1:14" ht="14.25" x14ac:dyDescent="0.2">
      <c r="A157" s="172" t="s">
        <v>529</v>
      </c>
      <c r="B157" s="375" t="s">
        <v>182</v>
      </c>
      <c r="C157" s="370" t="s">
        <v>175</v>
      </c>
      <c r="D157" s="55" t="s">
        <v>142</v>
      </c>
      <c r="E157" s="197">
        <v>1936605773</v>
      </c>
      <c r="F157" s="226" t="s">
        <v>625</v>
      </c>
      <c r="G157" s="344">
        <v>42650</v>
      </c>
      <c r="H157" s="159">
        <v>1630902678</v>
      </c>
      <c r="I157" s="74">
        <f>132.78/111.82</f>
        <v>1.1874441065998929</v>
      </c>
      <c r="J157" s="76" t="s">
        <v>163</v>
      </c>
      <c r="K157" s="197">
        <f>+E157/I157</f>
        <v>1630902677.6386502</v>
      </c>
      <c r="L157" s="168" t="s">
        <v>177</v>
      </c>
      <c r="M157" s="54"/>
      <c r="N157" s="1" t="s">
        <v>929</v>
      </c>
    </row>
    <row r="158" spans="1:14" ht="15" x14ac:dyDescent="0.25">
      <c r="A158" s="172" t="s">
        <v>529</v>
      </c>
      <c r="B158" s="375" t="s">
        <v>183</v>
      </c>
      <c r="C158" s="370" t="s">
        <v>175</v>
      </c>
      <c r="D158" s="55" t="s">
        <v>142</v>
      </c>
      <c r="E158" s="116">
        <v>2008510175</v>
      </c>
      <c r="F158" s="226" t="s">
        <v>626</v>
      </c>
      <c r="G158" s="344">
        <v>42913</v>
      </c>
      <c r="H158" s="159">
        <v>1630902678</v>
      </c>
      <c r="I158" s="74">
        <f>137.71/111.82</f>
        <v>1.2315328206045431</v>
      </c>
      <c r="J158" s="76" t="s">
        <v>184</v>
      </c>
      <c r="K158" s="197">
        <f>+E158/I158</f>
        <v>1630902677.8629003</v>
      </c>
      <c r="L158" s="168" t="s">
        <v>177</v>
      </c>
      <c r="M158" s="54"/>
      <c r="N158" s="1" t="s">
        <v>929</v>
      </c>
    </row>
    <row r="159" spans="1:14" ht="15" x14ac:dyDescent="0.25">
      <c r="A159" s="172" t="s">
        <v>529</v>
      </c>
      <c r="B159" s="375" t="s">
        <v>185</v>
      </c>
      <c r="C159" s="370" t="s">
        <v>175</v>
      </c>
      <c r="D159" s="55" t="s">
        <v>142</v>
      </c>
      <c r="E159" s="116">
        <v>2010843787</v>
      </c>
      <c r="F159" s="226" t="s">
        <v>627</v>
      </c>
      <c r="G159" s="344">
        <v>42942</v>
      </c>
      <c r="H159" s="159">
        <v>1630902678</v>
      </c>
      <c r="I159" s="74">
        <f>137.87/111.82</f>
        <v>1.2329636916472904</v>
      </c>
      <c r="J159" s="76" t="s">
        <v>186</v>
      </c>
      <c r="K159" s="197">
        <f>+E159/I159</f>
        <v>1630902678.3371291</v>
      </c>
      <c r="L159" s="168" t="s">
        <v>177</v>
      </c>
      <c r="M159" s="54"/>
      <c r="N159" s="1" t="s">
        <v>929</v>
      </c>
    </row>
    <row r="160" spans="1:14" ht="15" x14ac:dyDescent="0.25">
      <c r="A160" s="172" t="s">
        <v>529</v>
      </c>
      <c r="B160" s="375" t="s">
        <v>187</v>
      </c>
      <c r="C160" s="370" t="s">
        <v>175</v>
      </c>
      <c r="D160" s="55" t="s">
        <v>142</v>
      </c>
      <c r="E160" s="116">
        <f>2010843787+1750209</f>
        <v>2012593996</v>
      </c>
      <c r="F160" s="226" t="s">
        <v>628</v>
      </c>
      <c r="G160" s="344">
        <v>42984</v>
      </c>
      <c r="H160" s="159">
        <v>1630902678</v>
      </c>
      <c r="I160" s="74">
        <f>137.99/111.82</f>
        <v>1.2340368449293508</v>
      </c>
      <c r="J160" s="76" t="s">
        <v>188</v>
      </c>
      <c r="K160" s="197">
        <f>+E160/I160</f>
        <v>1630902678.6920791</v>
      </c>
      <c r="L160" s="168" t="s">
        <v>177</v>
      </c>
      <c r="M160" s="54"/>
      <c r="N160" s="1" t="s">
        <v>929</v>
      </c>
    </row>
    <row r="161" spans="1:18" ht="15" x14ac:dyDescent="0.25">
      <c r="A161" s="172" t="s">
        <v>529</v>
      </c>
      <c r="B161" s="375" t="s">
        <v>189</v>
      </c>
      <c r="C161" s="370" t="s">
        <v>175</v>
      </c>
      <c r="D161" s="55" t="s">
        <v>142</v>
      </c>
      <c r="E161" s="116">
        <v>2013469099</v>
      </c>
      <c r="F161" s="226" t="s">
        <v>629</v>
      </c>
      <c r="G161" s="344">
        <v>43017</v>
      </c>
      <c r="H161" s="159">
        <v>1630902678</v>
      </c>
      <c r="I161" s="74">
        <f>138.05/111.82</f>
        <v>1.2345734215703812</v>
      </c>
      <c r="J161" s="76" t="s">
        <v>190</v>
      </c>
      <c r="K161" s="197">
        <f>+E161/I161</f>
        <v>1630902677.6543279</v>
      </c>
      <c r="L161" s="168" t="s">
        <v>177</v>
      </c>
      <c r="M161" s="54"/>
      <c r="N161" s="1" t="s">
        <v>929</v>
      </c>
    </row>
    <row r="162" spans="1:18" ht="15" x14ac:dyDescent="0.25">
      <c r="A162" s="172" t="s">
        <v>529</v>
      </c>
      <c r="B162" s="375" t="s">
        <v>191</v>
      </c>
      <c r="C162" s="370" t="s">
        <v>175</v>
      </c>
      <c r="D162" s="55" t="s">
        <v>142</v>
      </c>
      <c r="E162" s="116">
        <v>2013469099</v>
      </c>
      <c r="F162" s="226" t="s">
        <v>630</v>
      </c>
      <c r="G162" s="344">
        <v>43039</v>
      </c>
      <c r="H162" s="159">
        <v>1630902678</v>
      </c>
      <c r="I162" s="74">
        <f>138.05/111.82</f>
        <v>1.2345734215703812</v>
      </c>
      <c r="J162" s="76" t="s">
        <v>190</v>
      </c>
      <c r="K162" s="197">
        <f>+E162/I162</f>
        <v>1630902677.6543279</v>
      </c>
      <c r="L162" s="168" t="s">
        <v>177</v>
      </c>
      <c r="M162" s="54"/>
      <c r="N162" s="1" t="s">
        <v>929</v>
      </c>
    </row>
    <row r="163" spans="1:18" ht="15" x14ac:dyDescent="0.25">
      <c r="A163" s="172" t="s">
        <v>529</v>
      </c>
      <c r="B163" s="375" t="s">
        <v>310</v>
      </c>
      <c r="C163" s="370" t="s">
        <v>175</v>
      </c>
      <c r="D163" s="55" t="s">
        <v>142</v>
      </c>
      <c r="E163" s="116">
        <v>7470065162</v>
      </c>
      <c r="F163" s="226" t="s">
        <v>311</v>
      </c>
      <c r="G163" s="344">
        <v>43354</v>
      </c>
      <c r="H163" s="159"/>
      <c r="I163" s="74">
        <f>142.27/111.82</f>
        <v>1.2723126453228404</v>
      </c>
      <c r="J163" s="76" t="s">
        <v>416</v>
      </c>
      <c r="K163" s="197">
        <f>+E163/I163</f>
        <v>5871249640.9280939</v>
      </c>
      <c r="L163" s="168" t="s">
        <v>177</v>
      </c>
      <c r="M163" s="54" t="s">
        <v>940</v>
      </c>
    </row>
    <row r="164" spans="1:18" ht="15" x14ac:dyDescent="0.25">
      <c r="A164" s="172" t="s">
        <v>529</v>
      </c>
      <c r="B164" s="375" t="s">
        <v>417</v>
      </c>
      <c r="C164" s="370" t="s">
        <v>175</v>
      </c>
      <c r="D164" s="55" t="s">
        <v>142</v>
      </c>
      <c r="E164" s="116">
        <v>9700000000</v>
      </c>
      <c r="F164" s="226" t="s">
        <v>402</v>
      </c>
      <c r="G164" s="344">
        <v>43612</v>
      </c>
      <c r="H164" s="159"/>
      <c r="I164" s="74">
        <f>102.12/78.05</f>
        <v>1.3083920563741192</v>
      </c>
      <c r="J164" s="76" t="s">
        <v>400</v>
      </c>
      <c r="K164" s="197">
        <f>+E164/I164</f>
        <v>7413679984.3321581</v>
      </c>
      <c r="L164" s="168" t="s">
        <v>631</v>
      </c>
      <c r="M164" s="54" t="s">
        <v>939</v>
      </c>
    </row>
    <row r="165" spans="1:18" ht="15" x14ac:dyDescent="0.25">
      <c r="A165" s="172" t="s">
        <v>529</v>
      </c>
      <c r="B165" s="142" t="s">
        <v>777</v>
      </c>
      <c r="C165" s="370" t="s">
        <v>175</v>
      </c>
      <c r="D165" s="55" t="s">
        <v>142</v>
      </c>
      <c r="E165" s="116">
        <v>3700813045</v>
      </c>
      <c r="F165" s="226" t="s">
        <v>632</v>
      </c>
      <c r="G165" s="344">
        <v>43879</v>
      </c>
      <c r="H165" s="159"/>
      <c r="I165" s="74">
        <f>104.24/78.05</f>
        <v>1.3355541319666879</v>
      </c>
      <c r="J165" s="76" t="s">
        <v>633</v>
      </c>
      <c r="K165" s="197">
        <f>+E165/I165</f>
        <v>2770994418.2871261</v>
      </c>
      <c r="L165" s="168" t="s">
        <v>634</v>
      </c>
      <c r="M165" s="54" t="s">
        <v>938</v>
      </c>
    </row>
    <row r="166" spans="1:18" ht="15" x14ac:dyDescent="0.25">
      <c r="A166" s="172" t="s">
        <v>529</v>
      </c>
      <c r="B166" s="142" t="s">
        <v>777</v>
      </c>
      <c r="C166" s="370" t="s">
        <v>175</v>
      </c>
      <c r="D166" s="55" t="s">
        <v>142</v>
      </c>
      <c r="E166" s="116">
        <v>872133354</v>
      </c>
      <c r="F166" s="226" t="s">
        <v>632</v>
      </c>
      <c r="G166" s="344">
        <v>43916</v>
      </c>
      <c r="H166" s="159"/>
      <c r="I166" s="74">
        <f>104.94/78.05</f>
        <v>1.3445227418321588</v>
      </c>
      <c r="J166" s="76" t="s">
        <v>635</v>
      </c>
      <c r="K166" s="197">
        <f>+E166/I166</f>
        <v>648656453.97084045</v>
      </c>
      <c r="L166" s="168" t="s">
        <v>634</v>
      </c>
      <c r="M166" s="54" t="s">
        <v>883</v>
      </c>
    </row>
    <row r="167" spans="1:18" ht="15" x14ac:dyDescent="0.25">
      <c r="A167" s="172" t="s">
        <v>529</v>
      </c>
      <c r="B167" s="142" t="s">
        <v>777</v>
      </c>
      <c r="C167" s="370" t="s">
        <v>175</v>
      </c>
      <c r="D167" s="55" t="s">
        <v>142</v>
      </c>
      <c r="E167" s="116">
        <v>1934253887</v>
      </c>
      <c r="F167" s="226" t="s">
        <v>632</v>
      </c>
      <c r="G167" s="344">
        <v>43936</v>
      </c>
      <c r="H167" s="159"/>
      <c r="I167" s="74">
        <f>105.53/78.05</f>
        <v>1.35208199871877</v>
      </c>
      <c r="J167" s="76" t="s">
        <v>636</v>
      </c>
      <c r="K167" s="197">
        <f>+E167/I167</f>
        <v>1430574394.7725766</v>
      </c>
      <c r="L167" s="168" t="s">
        <v>634</v>
      </c>
      <c r="M167" s="54" t="s">
        <v>937</v>
      </c>
    </row>
    <row r="168" spans="1:18" s="26" customFormat="1" ht="15" x14ac:dyDescent="0.2">
      <c r="A168" s="214" t="s">
        <v>529</v>
      </c>
      <c r="B168" s="375" t="s">
        <v>777</v>
      </c>
      <c r="C168" s="370" t="s">
        <v>175</v>
      </c>
      <c r="D168" s="55" t="s">
        <v>142</v>
      </c>
      <c r="E168" s="136">
        <v>993588244.62</v>
      </c>
      <c r="F168" s="224" t="s">
        <v>632</v>
      </c>
      <c r="G168" s="346">
        <v>43972</v>
      </c>
      <c r="H168" s="141"/>
      <c r="I168" s="115">
        <f>[26]IPC!$S$13/78.05</f>
        <v>1.3542600896860988</v>
      </c>
      <c r="J168" s="213" t="s">
        <v>637</v>
      </c>
      <c r="K168" s="50">
        <f>+E168/I168</f>
        <v>733676087.9147681</v>
      </c>
      <c r="L168" s="168" t="s">
        <v>634</v>
      </c>
      <c r="M168" s="212" t="s">
        <v>936</v>
      </c>
      <c r="N168" s="1"/>
      <c r="O168" s="211"/>
      <c r="P168" s="211"/>
      <c r="Q168" s="211"/>
      <c r="R168" s="211"/>
    </row>
    <row r="169" spans="1:18" s="26" customFormat="1" ht="25.5" x14ac:dyDescent="0.25">
      <c r="A169" s="214" t="s">
        <v>529</v>
      </c>
      <c r="B169" s="375" t="s">
        <v>777</v>
      </c>
      <c r="C169" s="370" t="s">
        <v>175</v>
      </c>
      <c r="D169" s="55" t="s">
        <v>142</v>
      </c>
      <c r="E169" s="136">
        <v>738635363.88</v>
      </c>
      <c r="F169" s="224" t="s">
        <v>632</v>
      </c>
      <c r="G169" s="346">
        <v>43978</v>
      </c>
      <c r="H169" s="141"/>
      <c r="I169" s="115">
        <f>[26]IPC!$S$13/78.05</f>
        <v>1.3542600896860988</v>
      </c>
      <c r="J169" s="213" t="s">
        <v>637</v>
      </c>
      <c r="K169" s="50">
        <f>+E169/I169</f>
        <v>545416179.28887415</v>
      </c>
      <c r="L169" s="168" t="s">
        <v>634</v>
      </c>
      <c r="M169" s="212" t="s">
        <v>828</v>
      </c>
      <c r="N169" s="211" t="s">
        <v>935</v>
      </c>
      <c r="O169" s="211"/>
      <c r="P169" s="211"/>
      <c r="Q169" s="211"/>
      <c r="R169" s="211"/>
    </row>
    <row r="170" spans="1:18" s="26" customFormat="1" ht="25.5" x14ac:dyDescent="0.25">
      <c r="A170" s="214" t="s">
        <v>529</v>
      </c>
      <c r="B170" s="375" t="s">
        <v>777</v>
      </c>
      <c r="C170" s="370" t="s">
        <v>175</v>
      </c>
      <c r="D170" s="55" t="s">
        <v>142</v>
      </c>
      <c r="E170" s="225">
        <v>17584629</v>
      </c>
      <c r="F170" s="224" t="s">
        <v>632</v>
      </c>
      <c r="G170" s="346">
        <v>43993</v>
      </c>
      <c r="H170" s="141"/>
      <c r="I170" s="115">
        <f>[26]IPC!$S$14/78.05</f>
        <v>1.3499039077514414</v>
      </c>
      <c r="J170" s="213" t="s">
        <v>638</v>
      </c>
      <c r="K170" s="50">
        <f>+E170/I170</f>
        <v>13026578.33570615</v>
      </c>
      <c r="L170" s="168" t="s">
        <v>634</v>
      </c>
      <c r="M170" s="212" t="s">
        <v>827</v>
      </c>
      <c r="O170" s="211"/>
      <c r="P170" s="211"/>
      <c r="Q170" s="211"/>
      <c r="R170" s="211"/>
    </row>
    <row r="171" spans="1:18" s="26" customFormat="1" ht="15" x14ac:dyDescent="0.25">
      <c r="A171" s="214" t="s">
        <v>529</v>
      </c>
      <c r="B171" s="375" t="s">
        <v>777</v>
      </c>
      <c r="C171" s="370" t="s">
        <v>175</v>
      </c>
      <c r="D171" s="55" t="s">
        <v>142</v>
      </c>
      <c r="E171" s="225">
        <v>750489233.00999999</v>
      </c>
      <c r="F171" s="224" t="s">
        <v>632</v>
      </c>
      <c r="G171" s="346">
        <v>44018</v>
      </c>
      <c r="H171" s="141"/>
      <c r="I171" s="115">
        <f>[26]IPC!$S$15/78.05</f>
        <v>1.3449071108263935</v>
      </c>
      <c r="J171" s="213" t="s">
        <v>639</v>
      </c>
      <c r="K171" s="50">
        <f>+E171/I171</f>
        <v>558023098.37506425</v>
      </c>
      <c r="L171" s="168" t="s">
        <v>634</v>
      </c>
      <c r="M171" s="212" t="s">
        <v>826</v>
      </c>
      <c r="O171" s="211"/>
      <c r="P171" s="211"/>
      <c r="Q171" s="211"/>
      <c r="R171" s="211"/>
    </row>
    <row r="172" spans="1:18" s="26" customFormat="1" ht="15" x14ac:dyDescent="0.25">
      <c r="A172" s="214" t="s">
        <v>529</v>
      </c>
      <c r="B172" s="375" t="s">
        <v>777</v>
      </c>
      <c r="C172" s="370" t="s">
        <v>175</v>
      </c>
      <c r="D172" s="55" t="s">
        <v>142</v>
      </c>
      <c r="E172" s="225">
        <v>181387196.86000001</v>
      </c>
      <c r="F172" s="224" t="s">
        <v>632</v>
      </c>
      <c r="G172" s="346">
        <v>44061</v>
      </c>
      <c r="H172" s="141"/>
      <c r="I172" s="115">
        <f>[26]IPC!$S$16/78.05</f>
        <v>1.3449071108263935</v>
      </c>
      <c r="J172" s="213" t="s">
        <v>825</v>
      </c>
      <c r="K172" s="50">
        <f>+E172/I172</f>
        <v>134869683.86132228</v>
      </c>
      <c r="L172" s="168" t="s">
        <v>634</v>
      </c>
      <c r="M172" s="212" t="s">
        <v>824</v>
      </c>
      <c r="O172" s="211"/>
      <c r="P172" s="211"/>
      <c r="Q172" s="211"/>
      <c r="R172" s="211"/>
    </row>
    <row r="173" spans="1:18" s="26" customFormat="1" ht="15" x14ac:dyDescent="0.25">
      <c r="A173" s="214" t="s">
        <v>529</v>
      </c>
      <c r="B173" s="375" t="s">
        <v>777</v>
      </c>
      <c r="C173" s="370" t="s">
        <v>175</v>
      </c>
      <c r="D173" s="55" t="s">
        <v>142</v>
      </c>
      <c r="E173" s="225">
        <v>534754668.94</v>
      </c>
      <c r="F173" s="224" t="s">
        <v>632</v>
      </c>
      <c r="G173" s="346">
        <v>44089</v>
      </c>
      <c r="H173" s="141"/>
      <c r="I173" s="115">
        <f>[26]IPC!$S$17/78.05</f>
        <v>1.3447789878283152</v>
      </c>
      <c r="J173" s="213" t="s">
        <v>823</v>
      </c>
      <c r="K173" s="50">
        <f>+E173/I173</f>
        <v>397652457.22910631</v>
      </c>
      <c r="L173" s="168" t="s">
        <v>634</v>
      </c>
      <c r="M173" s="212" t="s">
        <v>822</v>
      </c>
      <c r="O173" s="211"/>
      <c r="P173" s="211"/>
      <c r="Q173" s="211"/>
      <c r="R173" s="211"/>
    </row>
    <row r="174" spans="1:18" s="26" customFormat="1" ht="15" x14ac:dyDescent="0.25">
      <c r="A174" s="214" t="s">
        <v>529</v>
      </c>
      <c r="B174" s="375" t="s">
        <v>777</v>
      </c>
      <c r="C174" s="370" t="s">
        <v>175</v>
      </c>
      <c r="D174" s="55" t="s">
        <v>142</v>
      </c>
      <c r="E174" s="225">
        <v>165626011.69</v>
      </c>
      <c r="F174" s="224" t="s">
        <v>632</v>
      </c>
      <c r="G174" s="346">
        <v>44132</v>
      </c>
      <c r="H174" s="141"/>
      <c r="I174" s="115">
        <f>[26]IPC!$S$18/78.05</f>
        <v>1.3490070467648945</v>
      </c>
      <c r="J174" s="213" t="s">
        <v>821</v>
      </c>
      <c r="K174" s="50">
        <f>+E174/I174</f>
        <v>122776239.07687813</v>
      </c>
      <c r="L174" s="168" t="s">
        <v>634</v>
      </c>
      <c r="M174" s="212" t="s">
        <v>820</v>
      </c>
      <c r="O174" s="211"/>
      <c r="P174" s="211"/>
      <c r="Q174" s="211"/>
      <c r="R174" s="211"/>
    </row>
    <row r="175" spans="1:18" s="26" customFormat="1" ht="15" x14ac:dyDescent="0.25">
      <c r="A175" s="214" t="s">
        <v>529</v>
      </c>
      <c r="B175" s="375" t="s">
        <v>777</v>
      </c>
      <c r="C175" s="370" t="s">
        <v>175</v>
      </c>
      <c r="D175" s="55" t="s">
        <v>142</v>
      </c>
      <c r="E175" s="225">
        <v>1548488</v>
      </c>
      <c r="F175" s="224" t="s">
        <v>632</v>
      </c>
      <c r="G175" s="346">
        <v>44162</v>
      </c>
      <c r="H175" s="141"/>
      <c r="I175" s="115">
        <f>[26]IPC!$S$19/78.05</f>
        <v>1.3482383087764254</v>
      </c>
      <c r="J175" s="213" t="s">
        <v>992</v>
      </c>
      <c r="K175" s="50">
        <f>+E175/I175</f>
        <v>1148526.9257816211</v>
      </c>
      <c r="L175" s="168" t="s">
        <v>634</v>
      </c>
      <c r="M175" s="212" t="s">
        <v>991</v>
      </c>
      <c r="O175" s="211"/>
      <c r="P175" s="211"/>
      <c r="Q175" s="211"/>
      <c r="R175" s="211"/>
    </row>
    <row r="176" spans="1:18" ht="17.25" customHeight="1" x14ac:dyDescent="0.25">
      <c r="A176" s="172" t="s">
        <v>529</v>
      </c>
      <c r="B176" s="142" t="s">
        <v>777</v>
      </c>
      <c r="C176" s="370" t="s">
        <v>175</v>
      </c>
      <c r="D176" s="58" t="s">
        <v>142</v>
      </c>
      <c r="E176" s="144">
        <v>3518806545</v>
      </c>
      <c r="F176" s="145"/>
      <c r="G176" s="344">
        <v>43916</v>
      </c>
      <c r="H176" s="327"/>
      <c r="I176" s="326">
        <f>104.94/78.05</f>
        <v>1.3445227418321588</v>
      </c>
      <c r="J176" s="325" t="s">
        <v>723</v>
      </c>
      <c r="K176" s="324">
        <f>+E176/I176</f>
        <v>2617141707.9974275</v>
      </c>
      <c r="L176" s="183" t="s">
        <v>1015</v>
      </c>
      <c r="M176" s="54" t="s">
        <v>883</v>
      </c>
      <c r="N176" s="1" t="s">
        <v>990</v>
      </c>
      <c r="O176" s="174"/>
      <c r="P176" s="174"/>
      <c r="Q176" s="174"/>
    </row>
    <row r="177" spans="1:18" ht="12" customHeight="1" x14ac:dyDescent="0.2">
      <c r="A177" s="172" t="s">
        <v>529</v>
      </c>
      <c r="B177" s="375"/>
      <c r="C177" s="370"/>
      <c r="D177" s="55"/>
      <c r="E177" s="225"/>
      <c r="F177" s="224"/>
      <c r="G177" s="346"/>
      <c r="H177" s="323"/>
      <c r="I177" s="322"/>
      <c r="J177" s="321"/>
      <c r="K177" s="169"/>
      <c r="L177" s="168"/>
      <c r="M177" s="212"/>
      <c r="O177" s="174"/>
      <c r="P177" s="174"/>
      <c r="Q177" s="174"/>
    </row>
    <row r="178" spans="1:18" ht="12" customHeight="1" x14ac:dyDescent="0.2">
      <c r="A178" s="172" t="s">
        <v>529</v>
      </c>
      <c r="B178" s="375" t="s">
        <v>777</v>
      </c>
      <c r="C178" s="370" t="s">
        <v>175</v>
      </c>
      <c r="D178" s="55" t="s">
        <v>142</v>
      </c>
      <c r="E178" s="225">
        <v>349466802.72000003</v>
      </c>
      <c r="F178" s="224" t="s">
        <v>632</v>
      </c>
      <c r="G178" s="346">
        <v>44232</v>
      </c>
      <c r="H178" s="323"/>
      <c r="I178" s="322">
        <f>[26]IPC!$T$10/78.05</f>
        <v>1.3569506726457399</v>
      </c>
      <c r="J178" s="321" t="s">
        <v>1104</v>
      </c>
      <c r="K178" s="169">
        <f>+E178/I178</f>
        <v>257538324.54249838</v>
      </c>
      <c r="L178" s="168" t="s">
        <v>634</v>
      </c>
      <c r="M178" s="212" t="s">
        <v>1105</v>
      </c>
      <c r="O178" s="174"/>
      <c r="P178" s="174"/>
      <c r="Q178" s="174"/>
    </row>
    <row r="179" spans="1:18" s="26" customFormat="1" ht="15" x14ac:dyDescent="0.25">
      <c r="A179" s="214" t="s">
        <v>529</v>
      </c>
      <c r="B179" s="375" t="s">
        <v>777</v>
      </c>
      <c r="C179" s="370" t="s">
        <v>175</v>
      </c>
      <c r="D179" s="55" t="s">
        <v>142</v>
      </c>
      <c r="E179" s="225">
        <v>338367330.27999997</v>
      </c>
      <c r="F179" s="224" t="s">
        <v>632</v>
      </c>
      <c r="G179" s="346">
        <v>44232</v>
      </c>
      <c r="H179" s="141"/>
      <c r="I179" s="115">
        <f>[26]IPC!T10/78.05</f>
        <v>1.3569506726457399</v>
      </c>
      <c r="J179" s="213" t="s">
        <v>1104</v>
      </c>
      <c r="K179" s="50">
        <f>+E179/I179</f>
        <v>249358607.57580963</v>
      </c>
      <c r="L179" s="168" t="s">
        <v>634</v>
      </c>
      <c r="M179" s="212" t="s">
        <v>1103</v>
      </c>
      <c r="O179" s="211"/>
      <c r="P179" s="211"/>
      <c r="Q179" s="211"/>
      <c r="R179" s="211"/>
    </row>
    <row r="180" spans="1:18" s="26" customFormat="1" ht="15" hidden="1" outlineLevel="1" x14ac:dyDescent="0.25">
      <c r="A180" s="214" t="s">
        <v>529</v>
      </c>
      <c r="B180" s="375"/>
      <c r="C180" s="370"/>
      <c r="D180" s="55"/>
      <c r="E180" s="225"/>
      <c r="F180" s="224"/>
      <c r="G180" s="346"/>
      <c r="H180" s="141"/>
      <c r="I180" s="115"/>
      <c r="J180" s="213"/>
      <c r="K180" s="50"/>
      <c r="L180" s="168"/>
      <c r="M180" s="212"/>
      <c r="O180" s="211"/>
      <c r="P180" s="211"/>
      <c r="Q180" s="211"/>
      <c r="R180" s="211"/>
    </row>
    <row r="181" spans="1:18" s="26" customFormat="1" ht="15" hidden="1" outlineLevel="1" x14ac:dyDescent="0.25">
      <c r="A181" s="214" t="s">
        <v>529</v>
      </c>
      <c r="B181" s="375"/>
      <c r="C181" s="370"/>
      <c r="D181" s="55"/>
      <c r="E181" s="225"/>
      <c r="F181" s="224"/>
      <c r="G181" s="346"/>
      <c r="H181" s="141"/>
      <c r="I181" s="115"/>
      <c r="J181" s="213"/>
      <c r="K181" s="50"/>
      <c r="L181" s="168"/>
      <c r="M181" s="212"/>
      <c r="O181" s="211"/>
      <c r="P181" s="211"/>
      <c r="Q181" s="211"/>
      <c r="R181" s="211"/>
    </row>
    <row r="182" spans="1:18" s="26" customFormat="1" ht="15" hidden="1" outlineLevel="1" x14ac:dyDescent="0.25">
      <c r="A182" s="214" t="s">
        <v>529</v>
      </c>
      <c r="B182" s="375"/>
      <c r="C182" s="370"/>
      <c r="D182" s="55"/>
      <c r="E182" s="225"/>
      <c r="F182" s="224"/>
      <c r="G182" s="346"/>
      <c r="H182" s="141"/>
      <c r="I182" s="115"/>
      <c r="J182" s="213"/>
      <c r="K182" s="50"/>
      <c r="L182" s="168"/>
      <c r="M182" s="212"/>
      <c r="O182" s="211"/>
      <c r="P182" s="211"/>
      <c r="Q182" s="211"/>
      <c r="R182" s="211"/>
    </row>
    <row r="183" spans="1:18" s="26" customFormat="1" ht="15" hidden="1" outlineLevel="1" x14ac:dyDescent="0.25">
      <c r="A183" s="214" t="s">
        <v>529</v>
      </c>
      <c r="B183" s="375"/>
      <c r="C183" s="370"/>
      <c r="D183" s="55"/>
      <c r="E183" s="225"/>
      <c r="F183" s="224"/>
      <c r="G183" s="346"/>
      <c r="H183" s="141"/>
      <c r="I183" s="115"/>
      <c r="J183" s="213"/>
      <c r="K183" s="50"/>
      <c r="L183" s="168"/>
      <c r="M183" s="212"/>
      <c r="O183" s="211"/>
      <c r="P183" s="211"/>
      <c r="Q183" s="211"/>
      <c r="R183" s="211"/>
    </row>
    <row r="184" spans="1:18" s="26" customFormat="1" ht="15" hidden="1" outlineLevel="1" x14ac:dyDescent="0.25">
      <c r="A184" s="214" t="s">
        <v>529</v>
      </c>
      <c r="B184" s="375"/>
      <c r="C184" s="370"/>
      <c r="D184" s="55"/>
      <c r="E184" s="225"/>
      <c r="F184" s="224"/>
      <c r="G184" s="346"/>
      <c r="H184" s="141"/>
      <c r="I184" s="115"/>
      <c r="J184" s="213"/>
      <c r="K184" s="50"/>
      <c r="L184" s="168"/>
      <c r="M184" s="212"/>
      <c r="O184" s="211"/>
      <c r="P184" s="211"/>
      <c r="Q184" s="211"/>
      <c r="R184" s="211"/>
    </row>
    <row r="185" spans="1:18" s="26" customFormat="1" ht="15" hidden="1" outlineLevel="1" x14ac:dyDescent="0.25">
      <c r="A185" s="214" t="s">
        <v>529</v>
      </c>
      <c r="B185" s="375"/>
      <c r="C185" s="370"/>
      <c r="D185" s="55"/>
      <c r="E185" s="225"/>
      <c r="F185" s="224"/>
      <c r="G185" s="346"/>
      <c r="H185" s="141"/>
      <c r="I185" s="115"/>
      <c r="J185" s="213"/>
      <c r="K185" s="50"/>
      <c r="L185" s="168"/>
      <c r="M185" s="212"/>
      <c r="O185" s="211"/>
      <c r="P185" s="211"/>
      <c r="Q185" s="211"/>
      <c r="R185" s="211"/>
    </row>
    <row r="186" spans="1:18" s="26" customFormat="1" ht="15" hidden="1" outlineLevel="1" x14ac:dyDescent="0.25">
      <c r="A186" s="214" t="s">
        <v>529</v>
      </c>
      <c r="B186" s="375"/>
      <c r="C186" s="370"/>
      <c r="D186" s="55"/>
      <c r="E186" s="225"/>
      <c r="F186" s="224"/>
      <c r="G186" s="346"/>
      <c r="H186" s="141"/>
      <c r="I186" s="115"/>
      <c r="J186" s="213"/>
      <c r="K186" s="50"/>
      <c r="L186" s="168"/>
      <c r="M186" s="212"/>
      <c r="O186" s="211"/>
      <c r="P186" s="211"/>
      <c r="Q186" s="211"/>
      <c r="R186" s="211"/>
    </row>
    <row r="187" spans="1:18" s="26" customFormat="1" ht="15" hidden="1" outlineLevel="1" x14ac:dyDescent="0.25">
      <c r="A187" s="214" t="s">
        <v>529</v>
      </c>
      <c r="B187" s="375"/>
      <c r="C187" s="370"/>
      <c r="D187" s="55"/>
      <c r="E187" s="225"/>
      <c r="F187" s="224"/>
      <c r="G187" s="346"/>
      <c r="H187" s="141"/>
      <c r="I187" s="115"/>
      <c r="J187" s="213"/>
      <c r="K187" s="50"/>
      <c r="L187" s="168"/>
      <c r="M187" s="212"/>
      <c r="O187" s="211"/>
      <c r="P187" s="211"/>
      <c r="Q187" s="211"/>
      <c r="R187" s="211"/>
    </row>
    <row r="188" spans="1:18" s="26" customFormat="1" ht="15" hidden="1" outlineLevel="1" x14ac:dyDescent="0.25">
      <c r="A188" s="214" t="s">
        <v>529</v>
      </c>
      <c r="B188" s="375"/>
      <c r="C188" s="370"/>
      <c r="D188" s="55"/>
      <c r="E188" s="225"/>
      <c r="F188" s="224"/>
      <c r="G188" s="346"/>
      <c r="H188" s="141"/>
      <c r="I188" s="115"/>
      <c r="J188" s="213"/>
      <c r="K188" s="50"/>
      <c r="L188" s="168"/>
      <c r="M188" s="212"/>
      <c r="O188" s="211"/>
      <c r="P188" s="211"/>
      <c r="Q188" s="211"/>
      <c r="R188" s="211"/>
    </row>
    <row r="189" spans="1:18" s="26" customFormat="1" ht="15" hidden="1" outlineLevel="1" x14ac:dyDescent="0.25">
      <c r="A189" s="214" t="s">
        <v>529</v>
      </c>
      <c r="B189" s="375"/>
      <c r="C189" s="370"/>
      <c r="D189" s="55"/>
      <c r="E189" s="225"/>
      <c r="F189" s="224"/>
      <c r="G189" s="346"/>
      <c r="H189" s="141"/>
      <c r="I189" s="115"/>
      <c r="J189" s="213"/>
      <c r="K189" s="50"/>
      <c r="L189" s="168"/>
      <c r="M189" s="212"/>
      <c r="O189" s="211"/>
      <c r="P189" s="211"/>
      <c r="Q189" s="211"/>
      <c r="R189" s="211"/>
    </row>
    <row r="190" spans="1:18" s="173" customFormat="1" ht="30" collapsed="1" x14ac:dyDescent="0.25">
      <c r="A190" s="173" t="s">
        <v>474</v>
      </c>
      <c r="B190" s="372" t="s">
        <v>192</v>
      </c>
      <c r="C190" s="372"/>
      <c r="D190" s="372"/>
      <c r="E190" s="372"/>
      <c r="F190" s="372"/>
      <c r="G190" s="341"/>
      <c r="H190" s="372"/>
      <c r="I190" s="372"/>
      <c r="J190" s="372"/>
      <c r="K190" s="372"/>
      <c r="L190" s="372"/>
      <c r="M190" s="175"/>
      <c r="O190" s="174"/>
      <c r="P190" s="174"/>
      <c r="Q190" s="174"/>
      <c r="R190" s="174"/>
    </row>
    <row r="191" spans="1:18" s="173" customFormat="1" ht="15" x14ac:dyDescent="0.25">
      <c r="A191" s="176" t="s">
        <v>529</v>
      </c>
      <c r="B191" s="137" t="s">
        <v>129</v>
      </c>
      <c r="C191" s="138" t="s">
        <v>130</v>
      </c>
      <c r="D191" s="138" t="s">
        <v>131</v>
      </c>
      <c r="E191" s="850" t="s">
        <v>132</v>
      </c>
      <c r="F191" s="851"/>
      <c r="G191" s="850" t="s">
        <v>133</v>
      </c>
      <c r="H191" s="852"/>
      <c r="I191" s="852"/>
      <c r="J191" s="852"/>
      <c r="K191" s="851"/>
      <c r="L191" s="139" t="s">
        <v>96</v>
      </c>
      <c r="M191" s="139" t="s">
        <v>776</v>
      </c>
      <c r="O191" s="174"/>
      <c r="P191" s="174"/>
      <c r="Q191" s="174"/>
      <c r="R191" s="174"/>
    </row>
    <row r="192" spans="1:18" s="173" customFormat="1" ht="45" x14ac:dyDescent="0.25">
      <c r="A192" s="176" t="s">
        <v>529</v>
      </c>
      <c r="B192" s="137"/>
      <c r="C192" s="138"/>
      <c r="D192" s="138"/>
      <c r="E192" s="140" t="s">
        <v>134</v>
      </c>
      <c r="F192" s="140" t="s">
        <v>135</v>
      </c>
      <c r="G192" s="340" t="s">
        <v>607</v>
      </c>
      <c r="H192" s="140" t="s">
        <v>136</v>
      </c>
      <c r="I192" s="140" t="s">
        <v>137</v>
      </c>
      <c r="J192" s="140" t="s">
        <v>138</v>
      </c>
      <c r="K192" s="140" t="s">
        <v>139</v>
      </c>
      <c r="L192" s="139"/>
      <c r="M192" s="175"/>
      <c r="O192" s="174"/>
      <c r="P192" s="174"/>
      <c r="Q192" s="174"/>
      <c r="R192" s="174"/>
    </row>
    <row r="193" spans="1:18" ht="15" x14ac:dyDescent="0.25">
      <c r="A193" s="172" t="s">
        <v>529</v>
      </c>
      <c r="B193" s="375" t="s">
        <v>140</v>
      </c>
      <c r="C193" s="153" t="s">
        <v>640</v>
      </c>
      <c r="D193" s="55" t="s">
        <v>142</v>
      </c>
      <c r="E193" s="197">
        <v>4270238021</v>
      </c>
      <c r="F193" s="145" t="s">
        <v>143</v>
      </c>
      <c r="G193" s="347">
        <v>42645</v>
      </c>
      <c r="H193" s="160">
        <v>3885265434</v>
      </c>
      <c r="I193" s="39">
        <f>123.78/111.82</f>
        <v>1.1069576104453587</v>
      </c>
      <c r="J193" s="75" t="s">
        <v>151</v>
      </c>
      <c r="K193" s="197">
        <f>+E193/I193</f>
        <v>3857634638.1339469</v>
      </c>
      <c r="L193" s="168" t="s">
        <v>177</v>
      </c>
      <c r="M193" s="202"/>
      <c r="N193" s="1" t="s">
        <v>929</v>
      </c>
    </row>
    <row r="194" spans="1:18" ht="15" x14ac:dyDescent="0.25">
      <c r="A194" s="172" t="s">
        <v>529</v>
      </c>
      <c r="B194" s="375" t="s">
        <v>140</v>
      </c>
      <c r="C194" s="153" t="s">
        <v>640</v>
      </c>
      <c r="D194" s="55" t="s">
        <v>142</v>
      </c>
      <c r="E194" s="197">
        <v>31161593</v>
      </c>
      <c r="F194" s="145" t="s">
        <v>143</v>
      </c>
      <c r="G194" s="347">
        <v>42395</v>
      </c>
      <c r="H194" s="160"/>
      <c r="I194" s="74">
        <f>126.15/111.82</f>
        <v>1.1281523877660526</v>
      </c>
      <c r="J194" s="76" t="s">
        <v>154</v>
      </c>
      <c r="K194" s="197">
        <f>+E194/I194</f>
        <v>27621794.128101464</v>
      </c>
      <c r="L194" s="168" t="s">
        <v>177</v>
      </c>
      <c r="M194" s="202"/>
      <c r="N194" s="1" t="s">
        <v>929</v>
      </c>
    </row>
    <row r="195" spans="1:18" ht="15" x14ac:dyDescent="0.25">
      <c r="A195" s="172" t="s">
        <v>529</v>
      </c>
      <c r="B195" s="375" t="s">
        <v>144</v>
      </c>
      <c r="C195" s="153" t="s">
        <v>640</v>
      </c>
      <c r="D195" s="55" t="s">
        <v>142</v>
      </c>
      <c r="E195" s="197">
        <v>3890427652</v>
      </c>
      <c r="F195" s="145" t="s">
        <v>193</v>
      </c>
      <c r="G195" s="347">
        <v>42474</v>
      </c>
      <c r="H195" s="160">
        <v>3330227513</v>
      </c>
      <c r="I195" s="74">
        <f>130.63/111.82</f>
        <v>1.1682167769629763</v>
      </c>
      <c r="J195" s="76" t="s">
        <v>157</v>
      </c>
      <c r="K195" s="197">
        <f>+E195/I195</f>
        <v>3330227513.1795144</v>
      </c>
      <c r="L195" s="168" t="s">
        <v>177</v>
      </c>
      <c r="M195" s="202"/>
      <c r="N195" s="1" t="s">
        <v>929</v>
      </c>
    </row>
    <row r="196" spans="1:18" ht="15" x14ac:dyDescent="0.25">
      <c r="A196" s="172" t="s">
        <v>529</v>
      </c>
      <c r="B196" s="375" t="s">
        <v>145</v>
      </c>
      <c r="C196" s="153" t="s">
        <v>640</v>
      </c>
      <c r="D196" s="55" t="s">
        <v>142</v>
      </c>
      <c r="E196" s="197">
        <v>3954459034</v>
      </c>
      <c r="F196" s="145" t="s">
        <v>194</v>
      </c>
      <c r="G196" s="354">
        <v>42650</v>
      </c>
      <c r="H196" s="160">
        <v>3330227513</v>
      </c>
      <c r="I196" s="74">
        <f>132.78/111.82</f>
        <v>1.1874441065998929</v>
      </c>
      <c r="J196" s="76" t="s">
        <v>163</v>
      </c>
      <c r="K196" s="197">
        <f>+E196/I196</f>
        <v>3330227513.0432291</v>
      </c>
      <c r="L196" s="168" t="s">
        <v>177</v>
      </c>
      <c r="M196" s="202"/>
      <c r="N196" s="1" t="s">
        <v>929</v>
      </c>
    </row>
    <row r="197" spans="1:18" ht="15" x14ac:dyDescent="0.25">
      <c r="A197" s="172" t="s">
        <v>529</v>
      </c>
      <c r="B197" s="375" t="s">
        <v>146</v>
      </c>
      <c r="C197" s="153" t="s">
        <v>640</v>
      </c>
      <c r="D197" s="55" t="s">
        <v>142</v>
      </c>
      <c r="E197" s="223">
        <v>4092052050</v>
      </c>
      <c r="F197" s="145" t="s">
        <v>195</v>
      </c>
      <c r="G197" s="347">
        <v>42885</v>
      </c>
      <c r="H197" s="160">
        <v>3330227513</v>
      </c>
      <c r="I197" s="74">
        <f>137.4/111.82</f>
        <v>1.2287605079592203</v>
      </c>
      <c r="J197" s="76" t="s">
        <v>196</v>
      </c>
      <c r="K197" s="197">
        <f>+E197/I197</f>
        <v>3330227512.5982528</v>
      </c>
      <c r="L197" s="168" t="s">
        <v>177</v>
      </c>
      <c r="M197" s="202"/>
      <c r="N197" s="1" t="s">
        <v>929</v>
      </c>
    </row>
    <row r="198" spans="1:18" ht="30" x14ac:dyDescent="0.25">
      <c r="A198" s="172" t="s">
        <v>529</v>
      </c>
      <c r="B198" s="375" t="s">
        <v>818</v>
      </c>
      <c r="C198" s="153" t="s">
        <v>819</v>
      </c>
      <c r="D198" s="55" t="s">
        <v>142</v>
      </c>
      <c r="E198" s="223">
        <v>32581947</v>
      </c>
      <c r="F198" s="145"/>
      <c r="G198" s="347">
        <v>42923</v>
      </c>
      <c r="H198" s="160"/>
      <c r="I198" s="74">
        <f>137.87/111.82</f>
        <v>1.2329636916472904</v>
      </c>
      <c r="J198" s="76" t="s">
        <v>186</v>
      </c>
      <c r="K198" s="197">
        <f>+E198/I198</f>
        <v>26425714.902009137</v>
      </c>
      <c r="L198" s="168" t="s">
        <v>818</v>
      </c>
      <c r="M198" s="202"/>
      <c r="N198" s="1" t="s">
        <v>929</v>
      </c>
    </row>
    <row r="199" spans="1:18" ht="15" x14ac:dyDescent="0.25">
      <c r="A199" s="172" t="s">
        <v>529</v>
      </c>
      <c r="B199" s="375" t="s">
        <v>147</v>
      </c>
      <c r="C199" s="153" t="s">
        <v>640</v>
      </c>
      <c r="D199" s="55" t="s">
        <v>142</v>
      </c>
      <c r="E199" s="116">
        <v>4111410375</v>
      </c>
      <c r="F199" s="145" t="s">
        <v>197</v>
      </c>
      <c r="G199" s="347">
        <v>43017</v>
      </c>
      <c r="H199" s="160">
        <v>3330227513</v>
      </c>
      <c r="I199" s="74">
        <f>138.05/111.82</f>
        <v>1.2345734215703812</v>
      </c>
      <c r="J199" s="76" t="s">
        <v>190</v>
      </c>
      <c r="K199" s="197">
        <f>+E199/I199</f>
        <v>3330227512.7308941</v>
      </c>
      <c r="L199" s="168" t="s">
        <v>177</v>
      </c>
      <c r="M199" s="202"/>
      <c r="N199" s="1" t="s">
        <v>929</v>
      </c>
    </row>
    <row r="200" spans="1:18" ht="15" x14ac:dyDescent="0.25">
      <c r="A200" s="172" t="s">
        <v>529</v>
      </c>
      <c r="B200" s="375" t="s">
        <v>148</v>
      </c>
      <c r="C200" s="153" t="s">
        <v>640</v>
      </c>
      <c r="D200" s="55" t="s">
        <v>142</v>
      </c>
      <c r="E200" s="116">
        <v>4200756490</v>
      </c>
      <c r="F200" s="145" t="s">
        <v>198</v>
      </c>
      <c r="G200" s="347">
        <v>43209</v>
      </c>
      <c r="H200" s="160">
        <v>3330227513</v>
      </c>
      <c r="I200" s="74">
        <f>141.05/111.82</f>
        <v>1.2614022536218925</v>
      </c>
      <c r="J200" s="76" t="s">
        <v>199</v>
      </c>
      <c r="K200" s="219">
        <f>E200/I200</f>
        <v>3330227513.0223322</v>
      </c>
      <c r="L200" s="168" t="s">
        <v>177</v>
      </c>
      <c r="M200" s="202" t="s">
        <v>920</v>
      </c>
    </row>
    <row r="201" spans="1:18" ht="15" x14ac:dyDescent="0.25">
      <c r="A201" s="172" t="s">
        <v>529</v>
      </c>
      <c r="B201" s="375" t="s">
        <v>149</v>
      </c>
      <c r="C201" s="153" t="s">
        <v>640</v>
      </c>
      <c r="D201" s="55" t="s">
        <v>142</v>
      </c>
      <c r="E201" s="116">
        <v>4243940445</v>
      </c>
      <c r="F201" s="145" t="s">
        <v>200</v>
      </c>
      <c r="G201" s="347">
        <v>43384</v>
      </c>
      <c r="H201" s="160">
        <v>3330227513</v>
      </c>
      <c r="I201" s="74">
        <f>142.5/111.82</f>
        <v>1.2743695224467895</v>
      </c>
      <c r="J201" s="76" t="s">
        <v>315</v>
      </c>
      <c r="K201" s="219">
        <f>E201/I201</f>
        <v>3330227512.7010527</v>
      </c>
      <c r="L201" s="168" t="s">
        <v>177</v>
      </c>
      <c r="M201" s="202" t="s">
        <v>893</v>
      </c>
    </row>
    <row r="202" spans="1:18" ht="15" x14ac:dyDescent="0.25">
      <c r="A202" s="172" t="s">
        <v>529</v>
      </c>
      <c r="B202" s="375" t="s">
        <v>150</v>
      </c>
      <c r="C202" s="153" t="s">
        <v>640</v>
      </c>
      <c r="D202" s="55" t="s">
        <v>142</v>
      </c>
      <c r="E202" s="116">
        <v>4335995951</v>
      </c>
      <c r="F202" s="186" t="s">
        <v>201</v>
      </c>
      <c r="G202" s="347">
        <v>43580</v>
      </c>
      <c r="H202" s="160">
        <v>3330227513</v>
      </c>
      <c r="I202" s="74">
        <f>101.62/78.05</f>
        <v>1.3019859064702115</v>
      </c>
      <c r="J202" s="76" t="s">
        <v>346</v>
      </c>
      <c r="K202" s="219">
        <f>E202/I202</f>
        <v>3330294075.7286949</v>
      </c>
      <c r="L202" s="168" t="s">
        <v>641</v>
      </c>
      <c r="M202" s="202" t="s">
        <v>934</v>
      </c>
    </row>
    <row r="203" spans="1:18" ht="15" x14ac:dyDescent="0.25">
      <c r="A203" s="172" t="s">
        <v>529</v>
      </c>
      <c r="B203" s="375" t="s">
        <v>178</v>
      </c>
      <c r="C203" s="153" t="s">
        <v>640</v>
      </c>
      <c r="D203" s="55" t="s">
        <v>142</v>
      </c>
      <c r="E203" s="116">
        <v>3687610549</v>
      </c>
      <c r="F203" s="186" t="s">
        <v>202</v>
      </c>
      <c r="G203" s="353">
        <v>43748</v>
      </c>
      <c r="H203" s="170">
        <v>2787313610</v>
      </c>
      <c r="I203" s="74">
        <f>103.26/78.05</f>
        <v>1.322998078155029</v>
      </c>
      <c r="J203" s="76" t="s">
        <v>469</v>
      </c>
      <c r="K203" s="219">
        <f>E203/I203</f>
        <v>2787313609.8145456</v>
      </c>
      <c r="L203" s="168" t="s">
        <v>177</v>
      </c>
      <c r="M203" s="202" t="s">
        <v>924</v>
      </c>
    </row>
    <row r="204" spans="1:18" ht="15" x14ac:dyDescent="0.25">
      <c r="A204" s="172" t="s">
        <v>529</v>
      </c>
      <c r="B204" s="375" t="s">
        <v>179</v>
      </c>
      <c r="C204" s="153" t="s">
        <v>640</v>
      </c>
      <c r="D204" s="55" t="s">
        <v>142</v>
      </c>
      <c r="E204" s="116">
        <v>3768676557</v>
      </c>
      <c r="F204" s="186" t="s">
        <v>203</v>
      </c>
      <c r="G204" s="353">
        <v>43935</v>
      </c>
      <c r="H204" s="170">
        <v>2787313610</v>
      </c>
      <c r="I204" s="74">
        <f>105.53/78.05</f>
        <v>1.35208199871877</v>
      </c>
      <c r="J204" s="76" t="s">
        <v>642</v>
      </c>
      <c r="K204" s="219">
        <f>E204/I204</f>
        <v>2787313610.0999718</v>
      </c>
      <c r="L204" s="168" t="s">
        <v>177</v>
      </c>
      <c r="M204" s="202" t="s">
        <v>909</v>
      </c>
    </row>
    <row r="205" spans="1:18" ht="15" x14ac:dyDescent="0.2">
      <c r="A205" s="172" t="s">
        <v>529</v>
      </c>
      <c r="B205" s="844" t="s">
        <v>180</v>
      </c>
      <c r="C205" s="153" t="s">
        <v>640</v>
      </c>
      <c r="D205" s="55" t="s">
        <v>142</v>
      </c>
      <c r="E205" s="222">
        <v>2486181857.1399999</v>
      </c>
      <c r="F205" s="186" t="s">
        <v>204</v>
      </c>
      <c r="G205" s="353">
        <v>44126</v>
      </c>
      <c r="H205" s="848">
        <v>1848766139</v>
      </c>
      <c r="I205" s="74">
        <f>[26]IPC!$S$18/78.05</f>
        <v>1.3490070467648945</v>
      </c>
      <c r="J205" s="76" t="s">
        <v>817</v>
      </c>
      <c r="K205" s="219">
        <f>E205/I205</f>
        <v>1842971734.7305248</v>
      </c>
      <c r="L205" s="221" t="str">
        <f>IF(K205&lt;H205,"Incumplió","Cumplió")</f>
        <v>Incumplió</v>
      </c>
      <c r="M205" s="54" t="s">
        <v>816</v>
      </c>
      <c r="N205" s="220"/>
    </row>
    <row r="206" spans="1:18" ht="15" x14ac:dyDescent="0.2">
      <c r="A206" s="172" t="s">
        <v>529</v>
      </c>
      <c r="B206" s="845"/>
      <c r="C206" s="153" t="s">
        <v>640</v>
      </c>
      <c r="D206" s="55" t="s">
        <v>142</v>
      </c>
      <c r="E206" s="222">
        <v>7816692</v>
      </c>
      <c r="F206" s="186" t="s">
        <v>838</v>
      </c>
      <c r="G206" s="353">
        <v>44134</v>
      </c>
      <c r="H206" s="849"/>
      <c r="I206" s="74">
        <f>[26]IPC!$S$18/78.05</f>
        <v>1.3490070467648945</v>
      </c>
      <c r="J206" s="76" t="s">
        <v>817</v>
      </c>
      <c r="K206" s="219">
        <f>E206/I206</f>
        <v>5794404.1276474493</v>
      </c>
      <c r="L206" s="168" t="s">
        <v>177</v>
      </c>
      <c r="M206" s="54" t="s">
        <v>834</v>
      </c>
      <c r="N206" s="220"/>
    </row>
    <row r="207" spans="1:18" ht="15" x14ac:dyDescent="0.2">
      <c r="A207" s="172" t="s">
        <v>529</v>
      </c>
      <c r="B207" s="375" t="s">
        <v>181</v>
      </c>
      <c r="C207" s="154"/>
      <c r="D207" s="55" t="s">
        <v>142</v>
      </c>
      <c r="E207" s="168"/>
      <c r="F207" s="186" t="s">
        <v>205</v>
      </c>
      <c r="G207" s="353"/>
      <c r="H207" s="170">
        <v>1848766139</v>
      </c>
      <c r="I207" s="165"/>
      <c r="J207" s="165"/>
      <c r="K207" s="219">
        <v>0</v>
      </c>
      <c r="L207" s="168"/>
      <c r="M207" s="54"/>
    </row>
    <row r="208" spans="1:18" s="26" customFormat="1" ht="22.5" customHeight="1" x14ac:dyDescent="0.25">
      <c r="A208" s="214" t="s">
        <v>529</v>
      </c>
      <c r="B208" s="375" t="s">
        <v>182</v>
      </c>
      <c r="C208" s="154"/>
      <c r="D208" s="55" t="s">
        <v>142</v>
      </c>
      <c r="E208" s="168"/>
      <c r="F208" s="186" t="s">
        <v>643</v>
      </c>
      <c r="G208" s="353"/>
      <c r="H208" s="170">
        <v>2542964000</v>
      </c>
      <c r="I208" s="165"/>
      <c r="J208" s="165"/>
      <c r="K208" s="218">
        <v>0</v>
      </c>
      <c r="L208" s="168"/>
      <c r="M208" s="212"/>
      <c r="O208" s="211"/>
      <c r="P208" s="211"/>
      <c r="Q208" s="211"/>
      <c r="R208" s="211"/>
    </row>
    <row r="209" spans="1:18" s="26" customFormat="1" ht="15" hidden="1" outlineLevel="1" x14ac:dyDescent="0.25">
      <c r="A209" s="214" t="s">
        <v>529</v>
      </c>
      <c r="B209" s="375"/>
      <c r="C209" s="154"/>
      <c r="D209" s="55"/>
      <c r="E209" s="168"/>
      <c r="F209" s="186"/>
      <c r="G209" s="353"/>
      <c r="H209" s="170"/>
      <c r="I209" s="165"/>
      <c r="J209" s="165"/>
      <c r="K209" s="218"/>
      <c r="L209" s="168"/>
      <c r="M209" s="212"/>
      <c r="O209" s="211"/>
      <c r="P209" s="211"/>
      <c r="Q209" s="211"/>
      <c r="R209" s="211"/>
    </row>
    <row r="210" spans="1:18" s="26" customFormat="1" ht="15" hidden="1" outlineLevel="1" x14ac:dyDescent="0.25">
      <c r="A210" s="214" t="s">
        <v>529</v>
      </c>
      <c r="B210" s="375"/>
      <c r="C210" s="154"/>
      <c r="D210" s="55"/>
      <c r="E210" s="168"/>
      <c r="F210" s="186"/>
      <c r="G210" s="353"/>
      <c r="H210" s="170"/>
      <c r="I210" s="165"/>
      <c r="J210" s="165"/>
      <c r="K210" s="218"/>
      <c r="L210" s="168"/>
      <c r="M210" s="212"/>
      <c r="O210" s="211"/>
      <c r="P210" s="211"/>
      <c r="Q210" s="211"/>
      <c r="R210" s="211"/>
    </row>
    <row r="211" spans="1:18" s="26" customFormat="1" ht="15" hidden="1" outlineLevel="1" x14ac:dyDescent="0.25">
      <c r="A211" s="214" t="s">
        <v>529</v>
      </c>
      <c r="B211" s="375"/>
      <c r="C211" s="154"/>
      <c r="D211" s="55"/>
      <c r="E211" s="168"/>
      <c r="F211" s="186"/>
      <c r="G211" s="353"/>
      <c r="H211" s="170"/>
      <c r="I211" s="165"/>
      <c r="J211" s="165"/>
      <c r="K211" s="218"/>
      <c r="L211" s="168"/>
      <c r="M211" s="212"/>
      <c r="O211" s="211"/>
      <c r="P211" s="211"/>
      <c r="Q211" s="211"/>
      <c r="R211" s="211"/>
    </row>
    <row r="212" spans="1:18" s="26" customFormat="1" ht="15" hidden="1" outlineLevel="1" x14ac:dyDescent="0.25">
      <c r="A212" s="214" t="s">
        <v>529</v>
      </c>
      <c r="B212" s="375"/>
      <c r="C212" s="154"/>
      <c r="D212" s="55"/>
      <c r="E212" s="168"/>
      <c r="F212" s="186"/>
      <c r="G212" s="353"/>
      <c r="H212" s="170"/>
      <c r="I212" s="165"/>
      <c r="J212" s="165"/>
      <c r="K212" s="218"/>
      <c r="L212" s="168"/>
      <c r="M212" s="212"/>
      <c r="O212" s="211"/>
      <c r="P212" s="211"/>
      <c r="Q212" s="211"/>
      <c r="R212" s="211"/>
    </row>
    <row r="213" spans="1:18" s="26" customFormat="1" ht="15" hidden="1" outlineLevel="1" x14ac:dyDescent="0.25">
      <c r="A213" s="214" t="s">
        <v>529</v>
      </c>
      <c r="B213" s="375"/>
      <c r="C213" s="154"/>
      <c r="D213" s="55"/>
      <c r="E213" s="168"/>
      <c r="F213" s="186"/>
      <c r="G213" s="353"/>
      <c r="H213" s="170"/>
      <c r="I213" s="165"/>
      <c r="J213" s="165"/>
      <c r="K213" s="218"/>
      <c r="L213" s="168"/>
      <c r="M213" s="212"/>
      <c r="O213" s="211"/>
      <c r="P213" s="211"/>
      <c r="Q213" s="211"/>
      <c r="R213" s="211"/>
    </row>
    <row r="214" spans="1:18" s="26" customFormat="1" ht="15" hidden="1" outlineLevel="1" x14ac:dyDescent="0.25">
      <c r="A214" s="214" t="s">
        <v>529</v>
      </c>
      <c r="B214" s="375"/>
      <c r="C214" s="154"/>
      <c r="D214" s="55"/>
      <c r="E214" s="168"/>
      <c r="F214" s="186"/>
      <c r="G214" s="353"/>
      <c r="H214" s="170"/>
      <c r="I214" s="165"/>
      <c r="J214" s="165"/>
      <c r="K214" s="218"/>
      <c r="L214" s="168"/>
      <c r="M214" s="212"/>
      <c r="O214" s="211"/>
      <c r="P214" s="211"/>
      <c r="Q214" s="211"/>
      <c r="R214" s="211"/>
    </row>
    <row r="215" spans="1:18" s="26" customFormat="1" ht="15" hidden="1" outlineLevel="1" x14ac:dyDescent="0.25">
      <c r="A215" s="214" t="s">
        <v>529</v>
      </c>
      <c r="B215" s="375"/>
      <c r="C215" s="154"/>
      <c r="D215" s="55"/>
      <c r="E215" s="168"/>
      <c r="F215" s="186"/>
      <c r="G215" s="353"/>
      <c r="H215" s="170"/>
      <c r="I215" s="165"/>
      <c r="J215" s="165"/>
      <c r="K215" s="218"/>
      <c r="L215" s="168"/>
      <c r="M215" s="212"/>
      <c r="O215" s="211"/>
      <c r="P215" s="211"/>
      <c r="Q215" s="211"/>
      <c r="R215" s="211"/>
    </row>
    <row r="216" spans="1:18" s="26" customFormat="1" ht="15" hidden="1" outlineLevel="1" x14ac:dyDescent="0.25">
      <c r="A216" s="214" t="s">
        <v>529</v>
      </c>
      <c r="B216" s="375"/>
      <c r="C216" s="154"/>
      <c r="D216" s="55"/>
      <c r="E216" s="168"/>
      <c r="F216" s="186"/>
      <c r="G216" s="353"/>
      <c r="H216" s="170"/>
      <c r="I216" s="165"/>
      <c r="J216" s="165"/>
      <c r="K216" s="218"/>
      <c r="L216" s="168"/>
      <c r="M216" s="212"/>
      <c r="O216" s="211"/>
      <c r="P216" s="211"/>
      <c r="Q216" s="211"/>
      <c r="R216" s="211"/>
    </row>
    <row r="217" spans="1:18" s="26" customFormat="1" ht="15" hidden="1" outlineLevel="1" x14ac:dyDescent="0.25">
      <c r="A217" s="214" t="s">
        <v>529</v>
      </c>
      <c r="B217" s="375"/>
      <c r="C217" s="154"/>
      <c r="D217" s="55"/>
      <c r="E217" s="168"/>
      <c r="F217" s="186"/>
      <c r="G217" s="353"/>
      <c r="H217" s="170"/>
      <c r="I217" s="165"/>
      <c r="J217" s="165"/>
      <c r="K217" s="218"/>
      <c r="L217" s="168"/>
      <c r="M217" s="212"/>
      <c r="O217" s="211"/>
      <c r="P217" s="211"/>
      <c r="Q217" s="211"/>
      <c r="R217" s="211"/>
    </row>
    <row r="218" spans="1:18" s="173" customFormat="1" ht="15" collapsed="1" x14ac:dyDescent="0.25">
      <c r="A218" s="173" t="s">
        <v>475</v>
      </c>
      <c r="B218" s="372" t="s">
        <v>206</v>
      </c>
      <c r="C218" s="372"/>
      <c r="D218" s="372"/>
      <c r="E218" s="372"/>
      <c r="F218" s="372"/>
      <c r="G218" s="341"/>
      <c r="H218" s="372"/>
      <c r="I218" s="372"/>
      <c r="J218" s="372"/>
      <c r="K218" s="372"/>
      <c r="L218" s="372"/>
      <c r="M218" s="175"/>
      <c r="O218" s="174"/>
      <c r="P218" s="174"/>
      <c r="Q218" s="174"/>
      <c r="R218" s="174"/>
    </row>
    <row r="219" spans="1:18" s="371" customFormat="1" ht="15" x14ac:dyDescent="0.2">
      <c r="A219" s="217" t="s">
        <v>529</v>
      </c>
      <c r="B219" s="137" t="s">
        <v>129</v>
      </c>
      <c r="C219" s="138" t="s">
        <v>130</v>
      </c>
      <c r="D219" s="138" t="s">
        <v>131</v>
      </c>
      <c r="E219" s="850" t="s">
        <v>132</v>
      </c>
      <c r="F219" s="851"/>
      <c r="G219" s="850" t="s">
        <v>133</v>
      </c>
      <c r="H219" s="852"/>
      <c r="I219" s="852"/>
      <c r="J219" s="852"/>
      <c r="K219" s="851"/>
      <c r="L219" s="139" t="s">
        <v>96</v>
      </c>
      <c r="M219" s="139" t="s">
        <v>776</v>
      </c>
      <c r="O219" s="216"/>
      <c r="P219" s="216"/>
      <c r="Q219" s="216"/>
      <c r="R219" s="216"/>
    </row>
    <row r="220" spans="1:18" s="371" customFormat="1" ht="45" x14ac:dyDescent="0.2">
      <c r="A220" s="217" t="s">
        <v>529</v>
      </c>
      <c r="B220" s="137"/>
      <c r="C220" s="138"/>
      <c r="D220" s="138"/>
      <c r="E220" s="140" t="s">
        <v>134</v>
      </c>
      <c r="F220" s="140" t="s">
        <v>135</v>
      </c>
      <c r="G220" s="340" t="s">
        <v>607</v>
      </c>
      <c r="H220" s="140" t="s">
        <v>136</v>
      </c>
      <c r="I220" s="140" t="s">
        <v>137</v>
      </c>
      <c r="J220" s="140" t="s">
        <v>138</v>
      </c>
      <c r="K220" s="140" t="s">
        <v>139</v>
      </c>
      <c r="L220" s="139"/>
      <c r="M220" s="178"/>
      <c r="O220" s="216"/>
      <c r="P220" s="216"/>
      <c r="Q220" s="216"/>
      <c r="R220" s="216"/>
    </row>
    <row r="221" spans="1:18" ht="28.5" x14ac:dyDescent="0.2">
      <c r="A221" s="172" t="s">
        <v>529</v>
      </c>
      <c r="B221" s="375" t="s">
        <v>140</v>
      </c>
      <c r="C221" s="153" t="s">
        <v>326</v>
      </c>
      <c r="D221" s="55" t="s">
        <v>142</v>
      </c>
      <c r="E221" s="215">
        <v>384680737</v>
      </c>
      <c r="F221" s="4" t="s">
        <v>143</v>
      </c>
      <c r="G221" s="352">
        <v>42278</v>
      </c>
      <c r="H221" s="848">
        <v>350000000</v>
      </c>
      <c r="I221" s="39">
        <f>123.78/111.82</f>
        <v>1.1069576104453587</v>
      </c>
      <c r="J221" s="75" t="s">
        <v>151</v>
      </c>
      <c r="K221" s="197">
        <f>+E221/I221</f>
        <v>347511714.42349327</v>
      </c>
      <c r="L221" s="168" t="s">
        <v>177</v>
      </c>
      <c r="M221" s="54"/>
      <c r="N221" s="1" t="s">
        <v>929</v>
      </c>
    </row>
    <row r="222" spans="1:18" ht="28.5" x14ac:dyDescent="0.2">
      <c r="A222" s="172" t="s">
        <v>529</v>
      </c>
      <c r="B222" s="375" t="s">
        <v>140</v>
      </c>
      <c r="C222" s="153" t="s">
        <v>326</v>
      </c>
      <c r="D222" s="55" t="s">
        <v>142</v>
      </c>
      <c r="E222" s="215">
        <v>2807165</v>
      </c>
      <c r="F222" s="4" t="s">
        <v>143</v>
      </c>
      <c r="G222" s="352">
        <v>42395</v>
      </c>
      <c r="H222" s="849"/>
      <c r="I222" s="74">
        <f>126.15/111.82</f>
        <v>1.1281523877660526</v>
      </c>
      <c r="J222" s="76" t="s">
        <v>154</v>
      </c>
      <c r="K222" s="197">
        <f>+E222/I222</f>
        <v>2488285.297661514</v>
      </c>
      <c r="L222" s="168" t="s">
        <v>177</v>
      </c>
      <c r="M222" s="54"/>
      <c r="N222" s="1" t="s">
        <v>929</v>
      </c>
    </row>
    <row r="223" spans="1:18" ht="42.75" x14ac:dyDescent="0.2">
      <c r="A223" s="172" t="s">
        <v>529</v>
      </c>
      <c r="B223" s="375" t="s">
        <v>144</v>
      </c>
      <c r="C223" s="153" t="s">
        <v>326</v>
      </c>
      <c r="D223" s="55" t="s">
        <v>142</v>
      </c>
      <c r="E223" s="215">
        <v>394853336</v>
      </c>
      <c r="F223" s="4" t="s">
        <v>644</v>
      </c>
      <c r="G223" s="352">
        <v>42398</v>
      </c>
      <c r="H223" s="160">
        <v>350000000</v>
      </c>
      <c r="I223" s="74">
        <f>126.15/111.82</f>
        <v>1.1281523877660526</v>
      </c>
      <c r="J223" s="76" t="s">
        <v>155</v>
      </c>
      <c r="K223" s="197">
        <f>+E223/I223</f>
        <v>350000000.24986124</v>
      </c>
      <c r="L223" s="168" t="s">
        <v>177</v>
      </c>
      <c r="M223" s="54"/>
      <c r="N223" s="1" t="s">
        <v>929</v>
      </c>
    </row>
    <row r="224" spans="1:18" ht="42.75" x14ac:dyDescent="0.2">
      <c r="A224" s="172" t="s">
        <v>529</v>
      </c>
      <c r="B224" s="375" t="s">
        <v>145</v>
      </c>
      <c r="C224" s="153" t="s">
        <v>326</v>
      </c>
      <c r="D224" s="55" t="s">
        <v>142</v>
      </c>
      <c r="E224" s="215">
        <v>417546056</v>
      </c>
      <c r="F224" s="4" t="s">
        <v>644</v>
      </c>
      <c r="G224" s="352">
        <v>42765</v>
      </c>
      <c r="H224" s="160">
        <v>350000000</v>
      </c>
      <c r="I224" s="74">
        <f>133.4/111.82</f>
        <v>1.1929887318905386</v>
      </c>
      <c r="J224" s="76" t="s">
        <v>207</v>
      </c>
      <c r="K224" s="197">
        <f>+E224/I224</f>
        <v>349999999.86446768</v>
      </c>
      <c r="L224" s="168" t="s">
        <v>177</v>
      </c>
      <c r="M224" s="54"/>
      <c r="N224" s="1" t="s">
        <v>929</v>
      </c>
    </row>
    <row r="225" spans="1:13" ht="42.75" x14ac:dyDescent="0.2">
      <c r="A225" s="172" t="s">
        <v>529</v>
      </c>
      <c r="B225" s="375" t="s">
        <v>146</v>
      </c>
      <c r="C225" s="153" t="s">
        <v>326</v>
      </c>
      <c r="D225" s="55" t="s">
        <v>142</v>
      </c>
      <c r="E225" s="215">
        <v>434604722</v>
      </c>
      <c r="F225" s="4" t="s">
        <v>644</v>
      </c>
      <c r="G225" s="352">
        <v>43223</v>
      </c>
      <c r="H225" s="848">
        <v>350000000</v>
      </c>
      <c r="I225" s="74">
        <f>141.05/111.82</f>
        <v>1.2614022536218925</v>
      </c>
      <c r="J225" s="76" t="s">
        <v>236</v>
      </c>
      <c r="K225" s="197">
        <f>+E225/I225</f>
        <v>344540943.02757883</v>
      </c>
      <c r="L225" s="168" t="s">
        <v>177</v>
      </c>
      <c r="M225" s="54" t="s">
        <v>933</v>
      </c>
    </row>
    <row r="226" spans="1:13" ht="42.75" x14ac:dyDescent="0.2">
      <c r="A226" s="172" t="s">
        <v>529</v>
      </c>
      <c r="B226" s="375" t="s">
        <v>282</v>
      </c>
      <c r="C226" s="153" t="s">
        <v>326</v>
      </c>
      <c r="D226" s="55" t="s">
        <v>142</v>
      </c>
      <c r="E226" s="215">
        <v>10047398</v>
      </c>
      <c r="F226" s="4" t="s">
        <v>644</v>
      </c>
      <c r="G226" s="352">
        <v>43263</v>
      </c>
      <c r="H226" s="849"/>
      <c r="I226" s="74">
        <f>142.06/111.82</f>
        <v>1.2704346270792346</v>
      </c>
      <c r="J226" s="76" t="s">
        <v>236</v>
      </c>
      <c r="K226" s="197">
        <f>+E226/I226</f>
        <v>7908630.4685344212</v>
      </c>
      <c r="L226" s="168" t="s">
        <v>645</v>
      </c>
      <c r="M226" s="54" t="s">
        <v>932</v>
      </c>
    </row>
    <row r="227" spans="1:13" ht="42.75" x14ac:dyDescent="0.2">
      <c r="A227" s="172" t="s">
        <v>529</v>
      </c>
      <c r="B227" s="375" t="s">
        <v>147</v>
      </c>
      <c r="C227" s="153" t="s">
        <v>326</v>
      </c>
      <c r="D227" s="55" t="s">
        <v>142</v>
      </c>
      <c r="E227" s="215">
        <v>446029333</v>
      </c>
      <c r="F227" s="4" t="s">
        <v>644</v>
      </c>
      <c r="G227" s="352">
        <v>43399</v>
      </c>
      <c r="H227" s="160">
        <v>350000000</v>
      </c>
      <c r="I227" s="74">
        <f>142.5/111.82</f>
        <v>1.2743695224467895</v>
      </c>
      <c r="J227" s="76" t="s">
        <v>315</v>
      </c>
      <c r="K227" s="197">
        <f>+E227/I227</f>
        <v>350000000.11270177</v>
      </c>
      <c r="L227" s="168" t="s">
        <v>177</v>
      </c>
      <c r="M227" s="54" t="s">
        <v>931</v>
      </c>
    </row>
    <row r="228" spans="1:13" ht="42.75" x14ac:dyDescent="0.2">
      <c r="A228" s="172" t="s">
        <v>529</v>
      </c>
      <c r="B228" s="375" t="s">
        <v>148</v>
      </c>
      <c r="C228" s="153" t="s">
        <v>326</v>
      </c>
      <c r="D228" s="55" t="s">
        <v>142</v>
      </c>
      <c r="E228" s="215">
        <v>477093543</v>
      </c>
      <c r="F228" s="4" t="s">
        <v>644</v>
      </c>
      <c r="G228" s="352">
        <v>43445</v>
      </c>
      <c r="H228" s="160">
        <v>350000000</v>
      </c>
      <c r="I228" s="74">
        <f>142.84/111.82</f>
        <v>1.2774101234126276</v>
      </c>
      <c r="J228" s="76" t="s">
        <v>325</v>
      </c>
      <c r="K228" s="197">
        <f>+E228/I228</f>
        <v>373485018.04998595</v>
      </c>
      <c r="L228" s="168" t="s">
        <v>177</v>
      </c>
      <c r="M228" s="54" t="s">
        <v>930</v>
      </c>
    </row>
    <row r="229" spans="1:13" ht="42.75" x14ac:dyDescent="0.2">
      <c r="A229" s="172" t="s">
        <v>529</v>
      </c>
      <c r="B229" s="375" t="s">
        <v>149</v>
      </c>
      <c r="C229" s="153" t="s">
        <v>326</v>
      </c>
      <c r="D229" s="55" t="s">
        <v>142</v>
      </c>
      <c r="E229" s="215">
        <v>463049327</v>
      </c>
      <c r="F229" s="4" t="s">
        <v>644</v>
      </c>
      <c r="G229" s="352">
        <v>43748</v>
      </c>
      <c r="H229" s="160">
        <v>350000000</v>
      </c>
      <c r="I229" s="74">
        <f>103.26/78.05</f>
        <v>1.322998078155029</v>
      </c>
      <c r="J229" s="76" t="s">
        <v>460</v>
      </c>
      <c r="K229" s="197">
        <f>+E229/I229</f>
        <v>349999999.73222929</v>
      </c>
      <c r="L229" s="168" t="s">
        <v>466</v>
      </c>
      <c r="M229" s="54" t="s">
        <v>924</v>
      </c>
    </row>
    <row r="230" spans="1:13" ht="15" x14ac:dyDescent="0.2">
      <c r="A230" s="172" t="s">
        <v>529</v>
      </c>
      <c r="B230" s="844" t="s">
        <v>150</v>
      </c>
      <c r="C230" s="153" t="s">
        <v>326</v>
      </c>
      <c r="D230" s="55" t="s">
        <v>142</v>
      </c>
      <c r="E230" s="215">
        <v>470672645.74000001</v>
      </c>
      <c r="F230" s="855" t="s">
        <v>644</v>
      </c>
      <c r="G230" s="338">
        <v>44118</v>
      </c>
      <c r="H230" s="848">
        <v>350000000</v>
      </c>
      <c r="I230" s="74">
        <f>105.29/78.05</f>
        <v>1.3490070467648945</v>
      </c>
      <c r="J230" s="76" t="s">
        <v>815</v>
      </c>
      <c r="K230" s="197">
        <f>+E230/I230</f>
        <v>348903029.72748595</v>
      </c>
      <c r="L230" s="864" t="s">
        <v>814</v>
      </c>
      <c r="M230" s="54" t="s">
        <v>780</v>
      </c>
    </row>
    <row r="231" spans="1:13" ht="15" x14ac:dyDescent="0.2">
      <c r="A231" s="172" t="s">
        <v>529</v>
      </c>
      <c r="B231" s="845"/>
      <c r="C231" s="153" t="s">
        <v>326</v>
      </c>
      <c r="D231" s="55"/>
      <c r="E231" s="215">
        <v>1479820</v>
      </c>
      <c r="F231" s="856"/>
      <c r="G231" s="338">
        <v>44134</v>
      </c>
      <c r="H231" s="849"/>
      <c r="I231" s="74">
        <f>105.29/78.05</f>
        <v>1.3490070467648945</v>
      </c>
      <c r="J231" s="76" t="s">
        <v>815</v>
      </c>
      <c r="K231" s="197">
        <f>+E231/I231</f>
        <v>1096969.8071991641</v>
      </c>
      <c r="L231" s="865"/>
      <c r="M231" s="1" t="s">
        <v>834</v>
      </c>
    </row>
    <row r="232" spans="1:13" ht="15" hidden="1" outlineLevel="1" x14ac:dyDescent="0.2">
      <c r="A232" s="172" t="s">
        <v>529</v>
      </c>
      <c r="B232" s="378"/>
      <c r="C232" s="153"/>
      <c r="D232" s="55"/>
      <c r="E232" s="215"/>
      <c r="F232" s="376"/>
      <c r="G232" s="338"/>
      <c r="H232" s="379"/>
      <c r="I232" s="74"/>
      <c r="J232" s="76"/>
      <c r="K232" s="197"/>
      <c r="L232" s="377"/>
      <c r="M232" s="54"/>
    </row>
    <row r="233" spans="1:13" ht="15" hidden="1" outlineLevel="1" x14ac:dyDescent="0.2">
      <c r="A233" s="172" t="s">
        <v>529</v>
      </c>
      <c r="B233" s="378"/>
      <c r="C233" s="153"/>
      <c r="D233" s="55"/>
      <c r="E233" s="215"/>
      <c r="F233" s="376"/>
      <c r="G233" s="338"/>
      <c r="H233" s="379"/>
      <c r="I233" s="74"/>
      <c r="J233" s="76"/>
      <c r="K233" s="197"/>
      <c r="L233" s="377"/>
      <c r="M233" s="54"/>
    </row>
    <row r="234" spans="1:13" ht="15" hidden="1" outlineLevel="1" x14ac:dyDescent="0.2">
      <c r="A234" s="172" t="s">
        <v>529</v>
      </c>
      <c r="B234" s="378"/>
      <c r="C234" s="153"/>
      <c r="D234" s="55"/>
      <c r="E234" s="215"/>
      <c r="F234" s="376"/>
      <c r="G234" s="338"/>
      <c r="H234" s="379"/>
      <c r="I234" s="74"/>
      <c r="J234" s="76"/>
      <c r="K234" s="197"/>
      <c r="L234" s="377"/>
      <c r="M234" s="54"/>
    </row>
    <row r="235" spans="1:13" ht="15" hidden="1" outlineLevel="1" x14ac:dyDescent="0.2">
      <c r="A235" s="172" t="s">
        <v>529</v>
      </c>
      <c r="B235" s="378"/>
      <c r="C235" s="153"/>
      <c r="D235" s="55"/>
      <c r="E235" s="215"/>
      <c r="F235" s="376"/>
      <c r="G235" s="338"/>
      <c r="H235" s="379"/>
      <c r="I235" s="74"/>
      <c r="J235" s="76"/>
      <c r="K235" s="197"/>
      <c r="L235" s="377"/>
      <c r="M235" s="54"/>
    </row>
    <row r="236" spans="1:13" ht="15" hidden="1" outlineLevel="1" x14ac:dyDescent="0.2">
      <c r="A236" s="172" t="s">
        <v>529</v>
      </c>
      <c r="B236" s="378"/>
      <c r="C236" s="153"/>
      <c r="D236" s="55"/>
      <c r="E236" s="215"/>
      <c r="F236" s="376"/>
      <c r="G236" s="338"/>
      <c r="H236" s="379"/>
      <c r="I236" s="74"/>
      <c r="J236" s="76"/>
      <c r="K236" s="197"/>
      <c r="L236" s="377"/>
      <c r="M236" s="54"/>
    </row>
    <row r="237" spans="1:13" ht="15" hidden="1" outlineLevel="1" x14ac:dyDescent="0.2">
      <c r="A237" s="172" t="s">
        <v>529</v>
      </c>
      <c r="B237" s="378"/>
      <c r="C237" s="153"/>
      <c r="D237" s="55"/>
      <c r="E237" s="215"/>
      <c r="F237" s="376"/>
      <c r="G237" s="338"/>
      <c r="H237" s="379"/>
      <c r="I237" s="74"/>
      <c r="J237" s="76"/>
      <c r="K237" s="197"/>
      <c r="L237" s="377"/>
      <c r="M237" s="54"/>
    </row>
    <row r="238" spans="1:13" ht="15" hidden="1" outlineLevel="1" x14ac:dyDescent="0.2">
      <c r="A238" s="172" t="s">
        <v>529</v>
      </c>
      <c r="B238" s="378"/>
      <c r="C238" s="153"/>
      <c r="D238" s="55"/>
      <c r="E238" s="215"/>
      <c r="F238" s="376"/>
      <c r="G238" s="338"/>
      <c r="H238" s="379"/>
      <c r="I238" s="74"/>
      <c r="J238" s="76"/>
      <c r="K238" s="197"/>
      <c r="L238" s="377"/>
      <c r="M238" s="54"/>
    </row>
    <row r="239" spans="1:13" ht="15" hidden="1" outlineLevel="1" x14ac:dyDescent="0.2">
      <c r="A239" s="172" t="s">
        <v>529</v>
      </c>
      <c r="B239" s="378"/>
      <c r="C239" s="153"/>
      <c r="D239" s="55"/>
      <c r="E239" s="215"/>
      <c r="F239" s="376"/>
      <c r="G239" s="338"/>
      <c r="H239" s="379"/>
      <c r="I239" s="74"/>
      <c r="J239" s="76"/>
      <c r="K239" s="197"/>
      <c r="L239" s="377"/>
      <c r="M239" s="54"/>
    </row>
    <row r="240" spans="1:13" ht="15" hidden="1" outlineLevel="1" x14ac:dyDescent="0.2">
      <c r="A240" s="172" t="s">
        <v>529</v>
      </c>
      <c r="B240" s="378"/>
      <c r="C240" s="153"/>
      <c r="D240" s="55"/>
      <c r="E240" s="215"/>
      <c r="F240" s="376"/>
      <c r="G240" s="338"/>
      <c r="H240" s="379"/>
      <c r="I240" s="74"/>
      <c r="J240" s="76"/>
      <c r="K240" s="197"/>
      <c r="L240" s="377"/>
      <c r="M240" s="54"/>
    </row>
    <row r="241" spans="1:18" ht="15" hidden="1" outlineLevel="1" x14ac:dyDescent="0.2">
      <c r="A241" s="172" t="s">
        <v>529</v>
      </c>
      <c r="B241" s="378"/>
      <c r="C241" s="153"/>
      <c r="D241" s="55"/>
      <c r="E241" s="215"/>
      <c r="F241" s="376"/>
      <c r="G241" s="338"/>
      <c r="H241" s="379"/>
      <c r="I241" s="74"/>
      <c r="J241" s="76"/>
      <c r="K241" s="197"/>
      <c r="L241" s="377"/>
      <c r="M241" s="54"/>
    </row>
    <row r="242" spans="1:18" s="173" customFormat="1" ht="25.5" collapsed="1" x14ac:dyDescent="0.25">
      <c r="A242" s="173" t="s">
        <v>327</v>
      </c>
      <c r="B242" s="372" t="s">
        <v>208</v>
      </c>
      <c r="C242" s="372"/>
      <c r="D242" s="372"/>
      <c r="E242" s="372"/>
      <c r="F242" s="372"/>
      <c r="G242" s="341"/>
      <c r="H242" s="372"/>
      <c r="I242" s="372"/>
      <c r="J242" s="372"/>
      <c r="K242" s="372"/>
      <c r="L242" s="372"/>
      <c r="M242" s="175"/>
      <c r="O242" s="174"/>
      <c r="P242" s="174"/>
      <c r="Q242" s="174"/>
      <c r="R242" s="174"/>
    </row>
    <row r="243" spans="1:18" s="173" customFormat="1" ht="15" x14ac:dyDescent="0.25">
      <c r="A243" s="176" t="s">
        <v>529</v>
      </c>
      <c r="B243" s="137" t="s">
        <v>129</v>
      </c>
      <c r="C243" s="138" t="s">
        <v>130</v>
      </c>
      <c r="D243" s="138" t="s">
        <v>131</v>
      </c>
      <c r="E243" s="850" t="s">
        <v>132</v>
      </c>
      <c r="F243" s="851"/>
      <c r="G243" s="850" t="s">
        <v>133</v>
      </c>
      <c r="H243" s="852"/>
      <c r="I243" s="852"/>
      <c r="J243" s="852"/>
      <c r="K243" s="851"/>
      <c r="L243" s="139" t="s">
        <v>96</v>
      </c>
      <c r="M243" s="139" t="s">
        <v>776</v>
      </c>
      <c r="O243" s="174"/>
      <c r="P243" s="174"/>
      <c r="Q243" s="174"/>
      <c r="R243" s="174"/>
    </row>
    <row r="244" spans="1:18" s="173" customFormat="1" ht="45" x14ac:dyDescent="0.25">
      <c r="A244" s="176" t="s">
        <v>529</v>
      </c>
      <c r="B244" s="137"/>
      <c r="C244" s="138"/>
      <c r="D244" s="138"/>
      <c r="E244" s="140" t="s">
        <v>134</v>
      </c>
      <c r="F244" s="140" t="s">
        <v>135</v>
      </c>
      <c r="G244" s="340" t="s">
        <v>607</v>
      </c>
      <c r="H244" s="140" t="s">
        <v>136</v>
      </c>
      <c r="I244" s="140" t="s">
        <v>137</v>
      </c>
      <c r="J244" s="140" t="s">
        <v>138</v>
      </c>
      <c r="K244" s="140" t="s">
        <v>139</v>
      </c>
      <c r="L244" s="139"/>
      <c r="M244" s="175"/>
      <c r="O244" s="174"/>
      <c r="P244" s="174"/>
      <c r="Q244" s="174"/>
      <c r="R244" s="174"/>
    </row>
    <row r="245" spans="1:18" ht="57.75" x14ac:dyDescent="0.25">
      <c r="A245" s="172" t="s">
        <v>529</v>
      </c>
      <c r="B245" s="375" t="s">
        <v>813</v>
      </c>
      <c r="C245" s="153" t="s">
        <v>327</v>
      </c>
      <c r="D245" s="55" t="s">
        <v>142</v>
      </c>
      <c r="E245" s="116">
        <v>310301163.36000001</v>
      </c>
      <c r="F245" s="4" t="s">
        <v>646</v>
      </c>
      <c r="G245" s="347">
        <v>42278</v>
      </c>
      <c r="H245" s="160">
        <v>252000000</v>
      </c>
      <c r="I245" s="39">
        <f>123.78/111.82</f>
        <v>1.1069576104453587</v>
      </c>
      <c r="J245" s="75" t="s">
        <v>151</v>
      </c>
      <c r="K245" s="197">
        <f>+E245/I245</f>
        <v>280318921.367872</v>
      </c>
      <c r="L245" s="168" t="s">
        <v>177</v>
      </c>
      <c r="M245" s="54"/>
      <c r="N245" s="1" t="s">
        <v>929</v>
      </c>
    </row>
    <row r="246" spans="1:18" s="26" customFormat="1" ht="52.5" customHeight="1" x14ac:dyDescent="0.2">
      <c r="A246" s="214" t="s">
        <v>529</v>
      </c>
      <c r="B246" s="844" t="s">
        <v>812</v>
      </c>
      <c r="C246" s="153" t="s">
        <v>327</v>
      </c>
      <c r="D246" s="55" t="s">
        <v>142</v>
      </c>
      <c r="E246" s="136">
        <v>67589211</v>
      </c>
      <c r="F246" s="855" t="s">
        <v>209</v>
      </c>
      <c r="G246" s="339">
        <v>42374</v>
      </c>
      <c r="H246" s="848">
        <v>60000000</v>
      </c>
      <c r="I246" s="115">
        <f>126.15/111.82</f>
        <v>1.1281523877660526</v>
      </c>
      <c r="J246" s="213" t="s">
        <v>154</v>
      </c>
      <c r="K246" s="50">
        <f>+E246/I246</f>
        <v>59911419.532461353</v>
      </c>
      <c r="L246" s="168" t="s">
        <v>177</v>
      </c>
      <c r="M246" s="212"/>
      <c r="N246" s="1" t="s">
        <v>929</v>
      </c>
      <c r="O246" s="211"/>
      <c r="P246" s="211"/>
      <c r="Q246" s="211"/>
      <c r="R246" s="211"/>
    </row>
    <row r="247" spans="1:18" s="26" customFormat="1" ht="44.25" customHeight="1" x14ac:dyDescent="0.2">
      <c r="A247" s="214" t="s">
        <v>529</v>
      </c>
      <c r="B247" s="845"/>
      <c r="C247" s="153" t="s">
        <v>327</v>
      </c>
      <c r="D247" s="55" t="s">
        <v>142</v>
      </c>
      <c r="E247" s="136">
        <v>1896513</v>
      </c>
      <c r="F247" s="856"/>
      <c r="G247" s="339">
        <v>42398</v>
      </c>
      <c r="H247" s="849"/>
      <c r="I247" s="115">
        <f>126.15/111.82</f>
        <v>1.1281523877660526</v>
      </c>
      <c r="J247" s="213" t="s">
        <v>154</v>
      </c>
      <c r="K247" s="50">
        <f>+E247/I247</f>
        <v>1681078.7448275862</v>
      </c>
      <c r="L247" s="168" t="s">
        <v>177</v>
      </c>
      <c r="M247" s="212"/>
      <c r="N247" s="1" t="s">
        <v>929</v>
      </c>
      <c r="O247" s="211"/>
      <c r="P247" s="211"/>
      <c r="Q247" s="211"/>
      <c r="R247" s="211"/>
    </row>
    <row r="248" spans="1:18" ht="15" x14ac:dyDescent="0.25">
      <c r="A248" s="172" t="s">
        <v>529</v>
      </c>
      <c r="B248" s="375" t="s">
        <v>811</v>
      </c>
      <c r="C248" s="153" t="s">
        <v>327</v>
      </c>
      <c r="D248" s="55" t="s">
        <v>142</v>
      </c>
      <c r="E248" s="116">
        <v>71162374</v>
      </c>
      <c r="F248" s="4"/>
      <c r="G248" s="347">
        <v>42556</v>
      </c>
      <c r="H248" s="160">
        <v>60000000</v>
      </c>
      <c r="I248" s="74">
        <f>132.58/111.82</f>
        <v>1.1856555177964587</v>
      </c>
      <c r="J248" s="76" t="s">
        <v>160</v>
      </c>
      <c r="K248" s="197">
        <f>+E248/I248</f>
        <v>60019434.761502482</v>
      </c>
      <c r="L248" s="168" t="s">
        <v>177</v>
      </c>
      <c r="M248" s="54"/>
      <c r="N248" s="1" t="s">
        <v>929</v>
      </c>
    </row>
    <row r="249" spans="1:18" ht="15" x14ac:dyDescent="0.25">
      <c r="A249" s="172" t="s">
        <v>529</v>
      </c>
      <c r="B249" s="375" t="s">
        <v>810</v>
      </c>
      <c r="C249" s="153" t="s">
        <v>327</v>
      </c>
      <c r="D249" s="55" t="s">
        <v>142</v>
      </c>
      <c r="E249" s="116">
        <v>71579324</v>
      </c>
      <c r="F249" s="4" t="s">
        <v>210</v>
      </c>
      <c r="G249" s="347">
        <v>42741</v>
      </c>
      <c r="H249" s="160">
        <v>60000000</v>
      </c>
      <c r="I249" s="74">
        <f>133.4/111.82</f>
        <v>1.1929887318905386</v>
      </c>
      <c r="J249" s="76" t="s">
        <v>165</v>
      </c>
      <c r="K249" s="197">
        <f>+E249/I249</f>
        <v>60000000.072563708</v>
      </c>
      <c r="L249" s="168" t="s">
        <v>177</v>
      </c>
      <c r="M249" s="54"/>
      <c r="N249" s="1" t="s">
        <v>929</v>
      </c>
    </row>
    <row r="250" spans="1:18" ht="15" x14ac:dyDescent="0.25">
      <c r="A250" s="172" t="s">
        <v>529</v>
      </c>
      <c r="B250" s="375" t="s">
        <v>809</v>
      </c>
      <c r="C250" s="153" t="s">
        <v>327</v>
      </c>
      <c r="D250" s="55" t="s">
        <v>142</v>
      </c>
      <c r="E250" s="116">
        <v>300633160</v>
      </c>
      <c r="F250" s="4" t="s">
        <v>211</v>
      </c>
      <c r="G250" s="347">
        <v>42741</v>
      </c>
      <c r="H250" s="160">
        <v>252000000</v>
      </c>
      <c r="I250" s="74">
        <f>133.4/111.82</f>
        <v>1.1929887318905386</v>
      </c>
      <c r="J250" s="76" t="s">
        <v>165</v>
      </c>
      <c r="K250" s="197">
        <f>+E250/I250</f>
        <v>251999999.63418287</v>
      </c>
      <c r="L250" s="168" t="s">
        <v>177</v>
      </c>
      <c r="M250" s="54"/>
      <c r="N250" s="1" t="s">
        <v>929</v>
      </c>
    </row>
    <row r="251" spans="1:18" ht="15" x14ac:dyDescent="0.25">
      <c r="A251" s="172" t="s">
        <v>529</v>
      </c>
      <c r="B251" s="375" t="s">
        <v>808</v>
      </c>
      <c r="C251" s="153" t="s">
        <v>327</v>
      </c>
      <c r="D251" s="55" t="s">
        <v>142</v>
      </c>
      <c r="E251" s="116">
        <v>73891969</v>
      </c>
      <c r="F251" s="4" t="s">
        <v>212</v>
      </c>
      <c r="G251" s="347">
        <v>42913</v>
      </c>
      <c r="H251" s="160">
        <v>60000000</v>
      </c>
      <c r="I251" s="74">
        <f>137.71/111.82</f>
        <v>1.2315328206045431</v>
      </c>
      <c r="J251" s="76" t="s">
        <v>213</v>
      </c>
      <c r="K251" s="197">
        <f>+E251/I251</f>
        <v>59999999.808147557</v>
      </c>
      <c r="L251" s="168" t="s">
        <v>177</v>
      </c>
      <c r="M251" s="54"/>
      <c r="N251" s="1" t="s">
        <v>929</v>
      </c>
    </row>
    <row r="252" spans="1:18" ht="15" x14ac:dyDescent="0.25">
      <c r="A252" s="172" t="s">
        <v>529</v>
      </c>
      <c r="B252" s="375" t="s">
        <v>807</v>
      </c>
      <c r="C252" s="153" t="s">
        <v>327</v>
      </c>
      <c r="D252" s="55" t="s">
        <v>142</v>
      </c>
      <c r="E252" s="116">
        <v>74503666</v>
      </c>
      <c r="F252" s="4" t="s">
        <v>214</v>
      </c>
      <c r="G252" s="347">
        <v>43116</v>
      </c>
      <c r="H252" s="160">
        <v>60000000</v>
      </c>
      <c r="I252" s="74">
        <f>138.85/111.82</f>
        <v>1.2417277767841173</v>
      </c>
      <c r="J252" s="76" t="s">
        <v>215</v>
      </c>
      <c r="K252" s="197">
        <f>+E252/I252</f>
        <v>59999999.511127122</v>
      </c>
      <c r="L252" s="168" t="s">
        <v>647</v>
      </c>
      <c r="M252" s="54"/>
    </row>
    <row r="253" spans="1:18" ht="15" x14ac:dyDescent="0.25">
      <c r="A253" s="172" t="s">
        <v>529</v>
      </c>
      <c r="B253" s="375" t="s">
        <v>806</v>
      </c>
      <c r="C253" s="153" t="s">
        <v>327</v>
      </c>
      <c r="D253" s="55" t="s">
        <v>142</v>
      </c>
      <c r="E253" s="116">
        <f>387419066-74503667</f>
        <v>312915399</v>
      </c>
      <c r="F253" s="4" t="s">
        <v>216</v>
      </c>
      <c r="G253" s="347">
        <v>43116</v>
      </c>
      <c r="H253" s="160">
        <v>252000000</v>
      </c>
      <c r="I253" s="74">
        <f>138.85/111.82</f>
        <v>1.2417277767841173</v>
      </c>
      <c r="J253" s="76" t="s">
        <v>215</v>
      </c>
      <c r="K253" s="197">
        <f>+E253/I253</f>
        <v>251999999.39632699</v>
      </c>
      <c r="L253" s="168" t="s">
        <v>217</v>
      </c>
      <c r="M253" s="54" t="s">
        <v>922</v>
      </c>
      <c r="N253" s="166" t="s">
        <v>928</v>
      </c>
    </row>
    <row r="254" spans="1:18" ht="15" x14ac:dyDescent="0.25">
      <c r="A254" s="172" t="s">
        <v>529</v>
      </c>
      <c r="B254" s="375" t="s">
        <v>805</v>
      </c>
      <c r="C254" s="153" t="s">
        <v>327</v>
      </c>
      <c r="D254" s="55" t="s">
        <v>142</v>
      </c>
      <c r="E254" s="210">
        <v>76344124.489999995</v>
      </c>
      <c r="F254" s="4" t="s">
        <v>297</v>
      </c>
      <c r="G254" s="347">
        <v>43305</v>
      </c>
      <c r="H254" s="160">
        <v>60000000</v>
      </c>
      <c r="I254" s="74">
        <f>142.28/111.82</f>
        <v>1.272402074763012</v>
      </c>
      <c r="J254" s="76" t="s">
        <v>298</v>
      </c>
      <c r="K254" s="197">
        <f>+E254/I254</f>
        <v>60000000.003315993</v>
      </c>
      <c r="L254" s="168" t="s">
        <v>647</v>
      </c>
      <c r="M254" s="54" t="s">
        <v>896</v>
      </c>
      <c r="N254" s="166" t="s">
        <v>927</v>
      </c>
    </row>
    <row r="255" spans="1:18" ht="15" x14ac:dyDescent="0.25">
      <c r="A255" s="172" t="s">
        <v>529</v>
      </c>
      <c r="B255" s="375" t="s">
        <v>804</v>
      </c>
      <c r="C255" s="153" t="s">
        <v>327</v>
      </c>
      <c r="D255" s="55" t="s">
        <v>142</v>
      </c>
      <c r="E255" s="210">
        <v>76644607.900017902</v>
      </c>
      <c r="F255" s="4" t="s">
        <v>648</v>
      </c>
      <c r="G255" s="347">
        <v>43445</v>
      </c>
      <c r="H255" s="160">
        <f>60000000</f>
        <v>60000000</v>
      </c>
      <c r="I255" s="74">
        <f>142.84/111.82</f>
        <v>1.2774101234126276</v>
      </c>
      <c r="J255" s="76" t="s">
        <v>328</v>
      </c>
      <c r="K255" s="197">
        <f>+E255/I255</f>
        <v>60000000.387706533</v>
      </c>
      <c r="L255" s="168" t="s">
        <v>177</v>
      </c>
      <c r="M255" s="866" t="s">
        <v>926</v>
      </c>
    </row>
    <row r="256" spans="1:18" ht="15" x14ac:dyDescent="0.25">
      <c r="A256" s="172" t="s">
        <v>529</v>
      </c>
      <c r="B256" s="375" t="s">
        <v>803</v>
      </c>
      <c r="C256" s="153" t="s">
        <v>327</v>
      </c>
      <c r="D256" s="55" t="s">
        <v>142</v>
      </c>
      <c r="E256" s="210">
        <v>321907351.09998214</v>
      </c>
      <c r="F256" s="4" t="s">
        <v>648</v>
      </c>
      <c r="G256" s="347">
        <v>43445</v>
      </c>
      <c r="H256" s="160">
        <v>252000000</v>
      </c>
      <c r="I256" s="74">
        <f>142.84/111.82</f>
        <v>1.2774101234126276</v>
      </c>
      <c r="J256" s="76" t="s">
        <v>328</v>
      </c>
      <c r="K256" s="197">
        <f>+E256/I256</f>
        <v>252000000</v>
      </c>
      <c r="L256" s="168" t="s">
        <v>177</v>
      </c>
      <c r="M256" s="867"/>
    </row>
    <row r="257" spans="1:18" ht="15" x14ac:dyDescent="0.25">
      <c r="A257" s="172" t="s">
        <v>529</v>
      </c>
      <c r="B257" s="375" t="s">
        <v>802</v>
      </c>
      <c r="C257" s="153" t="s">
        <v>327</v>
      </c>
      <c r="D257" s="55" t="s">
        <v>142</v>
      </c>
      <c r="E257" s="210">
        <v>79133889</v>
      </c>
      <c r="F257" s="4" t="s">
        <v>649</v>
      </c>
      <c r="G257" s="347">
        <v>43686</v>
      </c>
      <c r="H257" s="160">
        <v>60000000</v>
      </c>
      <c r="I257" s="74">
        <f>102.71/78.05</f>
        <v>1.3159513132607303</v>
      </c>
      <c r="J257" s="76" t="s">
        <v>418</v>
      </c>
      <c r="K257" s="197">
        <f>+E257/I257</f>
        <v>60134359.2293837</v>
      </c>
      <c r="L257" s="168" t="s">
        <v>647</v>
      </c>
      <c r="M257" s="54" t="s">
        <v>925</v>
      </c>
    </row>
    <row r="258" spans="1:18" ht="15" x14ac:dyDescent="0.25">
      <c r="A258" s="172" t="s">
        <v>529</v>
      </c>
      <c r="B258" s="375" t="s">
        <v>801</v>
      </c>
      <c r="C258" s="153" t="s">
        <v>327</v>
      </c>
      <c r="D258" s="55" t="s">
        <v>142</v>
      </c>
      <c r="E258" s="210">
        <v>333395516</v>
      </c>
      <c r="F258" s="4" t="s">
        <v>467</v>
      </c>
      <c r="G258" s="347">
        <v>43748</v>
      </c>
      <c r="H258" s="160">
        <v>252000000</v>
      </c>
      <c r="I258" s="74">
        <f>103.26/78.05</f>
        <v>1.322998078155029</v>
      </c>
      <c r="J258" s="76" t="s">
        <v>460</v>
      </c>
      <c r="K258" s="197">
        <f>+E258/I258</f>
        <v>252000000.23048612</v>
      </c>
      <c r="L258" s="168" t="s">
        <v>650</v>
      </c>
      <c r="M258" s="54" t="s">
        <v>924</v>
      </c>
    </row>
    <row r="259" spans="1:18" ht="15" x14ac:dyDescent="0.25">
      <c r="A259" s="172" t="s">
        <v>529</v>
      </c>
      <c r="B259" s="375" t="s">
        <v>800</v>
      </c>
      <c r="C259" s="153" t="s">
        <v>327</v>
      </c>
      <c r="D259" s="55" t="s">
        <v>142</v>
      </c>
      <c r="E259" s="210">
        <v>79795004</v>
      </c>
      <c r="F259" s="4" t="s">
        <v>651</v>
      </c>
      <c r="G259" s="347">
        <v>43844</v>
      </c>
      <c r="H259" s="160">
        <v>60000000</v>
      </c>
      <c r="I259" s="74">
        <f>103.8/78.05</f>
        <v>1.3299167200512492</v>
      </c>
      <c r="J259" s="76" t="s">
        <v>471</v>
      </c>
      <c r="K259" s="197">
        <f>+E259/I259</f>
        <v>60000000.599229291</v>
      </c>
      <c r="L259" s="168" t="s">
        <v>647</v>
      </c>
      <c r="M259" s="54" t="s">
        <v>912</v>
      </c>
    </row>
    <row r="260" spans="1:18" s="2" customFormat="1" ht="15" x14ac:dyDescent="0.25">
      <c r="A260" s="172" t="s">
        <v>529</v>
      </c>
      <c r="B260" s="375" t="s">
        <v>799</v>
      </c>
      <c r="C260" s="208" t="s">
        <v>327</v>
      </c>
      <c r="D260" s="55" t="s">
        <v>142</v>
      </c>
      <c r="E260" s="206">
        <v>80694426.650000006</v>
      </c>
      <c r="F260" s="209" t="s">
        <v>652</v>
      </c>
      <c r="G260" s="350">
        <v>44026</v>
      </c>
      <c r="H260" s="205">
        <v>60000000</v>
      </c>
      <c r="I260" s="207">
        <f>104.97/78.05</f>
        <v>1.3449071108263935</v>
      </c>
      <c r="J260" s="76" t="s">
        <v>639</v>
      </c>
      <c r="K260" s="197">
        <f>+E260/I260</f>
        <v>60000000.000309609</v>
      </c>
      <c r="L260" s="168" t="s">
        <v>177</v>
      </c>
      <c r="M260" s="54" t="s">
        <v>923</v>
      </c>
      <c r="O260" s="22"/>
      <c r="P260" s="22"/>
      <c r="Q260" s="22"/>
      <c r="R260" s="22"/>
    </row>
    <row r="261" spans="1:18" ht="15" x14ac:dyDescent="0.25">
      <c r="A261" s="172" t="s">
        <v>529</v>
      </c>
      <c r="B261" s="844" t="s">
        <v>798</v>
      </c>
      <c r="C261" s="208" t="s">
        <v>327</v>
      </c>
      <c r="D261" s="55" t="s">
        <v>142</v>
      </c>
      <c r="E261" s="206">
        <v>338884304.93000001</v>
      </c>
      <c r="F261" s="4" t="s">
        <v>797</v>
      </c>
      <c r="G261" s="350">
        <v>44118</v>
      </c>
      <c r="H261" s="853">
        <v>252000000</v>
      </c>
      <c r="I261" s="207">
        <f>105.29/78.05</f>
        <v>1.3490070467648945</v>
      </c>
      <c r="J261" s="76" t="s">
        <v>796</v>
      </c>
      <c r="K261" s="197">
        <f>+E261/I261</f>
        <v>251210181.4017143</v>
      </c>
      <c r="L261" s="168" t="s">
        <v>795</v>
      </c>
      <c r="M261" s="54" t="s">
        <v>780</v>
      </c>
    </row>
    <row r="262" spans="1:18" ht="15" x14ac:dyDescent="0.25">
      <c r="A262" s="172" t="s">
        <v>529</v>
      </c>
      <c r="B262" s="845"/>
      <c r="C262" s="208" t="s">
        <v>327</v>
      </c>
      <c r="D262" s="55" t="s">
        <v>142</v>
      </c>
      <c r="E262" s="206">
        <v>1065471</v>
      </c>
      <c r="F262" s="4" t="s">
        <v>837</v>
      </c>
      <c r="G262" s="350">
        <v>44134</v>
      </c>
      <c r="H262" s="854"/>
      <c r="I262" s="207">
        <f>105.29/78.05</f>
        <v>1.3490070467648945</v>
      </c>
      <c r="J262" s="76" t="s">
        <v>796</v>
      </c>
      <c r="K262" s="197">
        <f>+E262/I262</f>
        <v>789818.70595498139</v>
      </c>
      <c r="L262" s="168" t="s">
        <v>177</v>
      </c>
      <c r="M262" s="54" t="s">
        <v>834</v>
      </c>
    </row>
    <row r="263" spans="1:18" ht="15" x14ac:dyDescent="0.25">
      <c r="A263" s="172" t="s">
        <v>529</v>
      </c>
      <c r="B263" s="320" t="s">
        <v>1102</v>
      </c>
      <c r="C263" s="319" t="s">
        <v>327</v>
      </c>
      <c r="D263" s="318" t="s">
        <v>142</v>
      </c>
      <c r="E263" s="317">
        <v>81153415.859999999</v>
      </c>
      <c r="F263" s="4" t="s">
        <v>1122</v>
      </c>
      <c r="G263" s="351">
        <v>44239</v>
      </c>
      <c r="H263" s="316">
        <v>60000000</v>
      </c>
      <c r="I263" s="207">
        <f>[26]IPC!$T$10/78.05</f>
        <v>1.3569506726457399</v>
      </c>
      <c r="J263" s="303" t="s">
        <v>1104</v>
      </c>
      <c r="K263" s="197">
        <f>+E263/I263</f>
        <v>59805722.857832126</v>
      </c>
      <c r="L263" s="315" t="s">
        <v>1121</v>
      </c>
      <c r="M263" s="54" t="s">
        <v>1116</v>
      </c>
    </row>
    <row r="264" spans="1:18" ht="15" hidden="1" outlineLevel="1" x14ac:dyDescent="0.25">
      <c r="A264" s="172" t="s">
        <v>529</v>
      </c>
      <c r="B264" s="375"/>
      <c r="C264" s="208"/>
      <c r="D264" s="55"/>
      <c r="E264" s="206"/>
      <c r="F264" s="4"/>
      <c r="G264" s="350"/>
      <c r="H264" s="205"/>
      <c r="I264" s="349"/>
      <c r="J264" s="325"/>
      <c r="K264" s="227"/>
      <c r="L264" s="168"/>
      <c r="M264" s="54"/>
    </row>
    <row r="265" spans="1:18" ht="15" hidden="1" outlineLevel="1" x14ac:dyDescent="0.25">
      <c r="A265" s="172" t="s">
        <v>529</v>
      </c>
      <c r="B265" s="375"/>
      <c r="C265" s="208"/>
      <c r="D265" s="55"/>
      <c r="E265" s="206"/>
      <c r="F265" s="4"/>
      <c r="G265" s="350"/>
      <c r="H265" s="205"/>
      <c r="I265" s="349"/>
      <c r="J265" s="325"/>
      <c r="K265" s="227"/>
      <c r="L265" s="168"/>
      <c r="M265" s="54"/>
    </row>
    <row r="266" spans="1:18" ht="15" hidden="1" outlineLevel="1" x14ac:dyDescent="0.25">
      <c r="A266" s="172" t="s">
        <v>529</v>
      </c>
      <c r="B266" s="375"/>
      <c r="C266" s="208"/>
      <c r="D266" s="55"/>
      <c r="E266" s="206"/>
      <c r="F266" s="4"/>
      <c r="G266" s="350"/>
      <c r="H266" s="205"/>
      <c r="I266" s="349"/>
      <c r="J266" s="325"/>
      <c r="K266" s="227"/>
      <c r="L266" s="168"/>
      <c r="M266" s="54"/>
    </row>
    <row r="267" spans="1:18" ht="15" hidden="1" outlineLevel="1" x14ac:dyDescent="0.25">
      <c r="A267" s="172" t="s">
        <v>529</v>
      </c>
      <c r="B267" s="375"/>
      <c r="C267" s="208"/>
      <c r="D267" s="55"/>
      <c r="E267" s="206"/>
      <c r="F267" s="4"/>
      <c r="G267" s="350"/>
      <c r="H267" s="205"/>
      <c r="I267" s="349"/>
      <c r="J267" s="325"/>
      <c r="K267" s="227"/>
      <c r="L267" s="168"/>
      <c r="M267" s="54"/>
    </row>
    <row r="268" spans="1:18" ht="15" hidden="1" outlineLevel="1" x14ac:dyDescent="0.25">
      <c r="A268" s="172" t="s">
        <v>529</v>
      </c>
      <c r="B268" s="375"/>
      <c r="C268" s="208"/>
      <c r="D268" s="55"/>
      <c r="E268" s="206"/>
      <c r="F268" s="4"/>
      <c r="G268" s="350"/>
      <c r="H268" s="205"/>
      <c r="I268" s="349"/>
      <c r="J268" s="325"/>
      <c r="K268" s="227"/>
      <c r="L268" s="168"/>
      <c r="M268" s="54"/>
    </row>
    <row r="269" spans="1:18" ht="15" hidden="1" outlineLevel="1" x14ac:dyDescent="0.25">
      <c r="A269" s="172" t="s">
        <v>529</v>
      </c>
      <c r="B269" s="375"/>
      <c r="C269" s="208"/>
      <c r="D269" s="55"/>
      <c r="E269" s="206"/>
      <c r="F269" s="4"/>
      <c r="G269" s="350"/>
      <c r="H269" s="205"/>
      <c r="I269" s="349"/>
      <c r="J269" s="325"/>
      <c r="K269" s="227"/>
      <c r="L269" s="168"/>
      <c r="M269" s="54"/>
    </row>
    <row r="270" spans="1:18" ht="15" hidden="1" outlineLevel="1" x14ac:dyDescent="0.25">
      <c r="A270" s="172" t="s">
        <v>529</v>
      </c>
      <c r="B270" s="375"/>
      <c r="C270" s="208"/>
      <c r="D270" s="55"/>
      <c r="E270" s="206"/>
      <c r="F270" s="4"/>
      <c r="G270" s="350"/>
      <c r="H270" s="205"/>
      <c r="I270" s="349"/>
      <c r="J270" s="325"/>
      <c r="K270" s="227"/>
      <c r="L270" s="168"/>
      <c r="M270" s="54"/>
    </row>
    <row r="271" spans="1:18" ht="15" hidden="1" outlineLevel="1" x14ac:dyDescent="0.25">
      <c r="A271" s="172" t="s">
        <v>529</v>
      </c>
      <c r="B271" s="375"/>
      <c r="C271" s="208"/>
      <c r="D271" s="55"/>
      <c r="E271" s="206"/>
      <c r="F271" s="4"/>
      <c r="G271" s="350"/>
      <c r="H271" s="205"/>
      <c r="I271" s="349"/>
      <c r="J271" s="325"/>
      <c r="K271" s="227"/>
      <c r="L271" s="168"/>
      <c r="M271" s="54"/>
    </row>
    <row r="272" spans="1:18" ht="15" hidden="1" outlineLevel="1" x14ac:dyDescent="0.25">
      <c r="A272" s="172" t="s">
        <v>529</v>
      </c>
      <c r="B272" s="375"/>
      <c r="C272" s="208"/>
      <c r="D272" s="55"/>
      <c r="E272" s="206"/>
      <c r="F272" s="4"/>
      <c r="G272" s="350"/>
      <c r="H272" s="205"/>
      <c r="I272" s="349"/>
      <c r="J272" s="325"/>
      <c r="K272" s="227"/>
      <c r="L272" s="168"/>
      <c r="M272" s="54"/>
    </row>
    <row r="273" spans="1:18" ht="15" hidden="1" outlineLevel="1" x14ac:dyDescent="0.25">
      <c r="A273" s="172" t="s">
        <v>529</v>
      </c>
      <c r="B273" s="375"/>
      <c r="C273" s="208"/>
      <c r="D273" s="55"/>
      <c r="E273" s="206"/>
      <c r="F273" s="4"/>
      <c r="G273" s="350"/>
      <c r="H273" s="205"/>
      <c r="I273" s="349"/>
      <c r="J273" s="325"/>
      <c r="K273" s="227"/>
      <c r="L273" s="168"/>
      <c r="M273" s="54"/>
    </row>
    <row r="274" spans="1:18" s="173" customFormat="1" ht="45" collapsed="1" x14ac:dyDescent="0.25">
      <c r="A274" s="173" t="s">
        <v>476</v>
      </c>
      <c r="B274" s="372" t="s">
        <v>218</v>
      </c>
      <c r="C274" s="372"/>
      <c r="D274" s="372"/>
      <c r="E274" s="372"/>
      <c r="F274" s="372"/>
      <c r="G274" s="341"/>
      <c r="H274" s="372"/>
      <c r="I274" s="372"/>
      <c r="J274" s="372"/>
      <c r="K274" s="372"/>
      <c r="L274" s="372"/>
      <c r="M274" s="175"/>
      <c r="O274" s="174"/>
      <c r="P274" s="174"/>
      <c r="Q274" s="174"/>
      <c r="R274" s="174"/>
    </row>
    <row r="275" spans="1:18" s="173" customFormat="1" ht="15" x14ac:dyDescent="0.25">
      <c r="A275" s="176" t="s">
        <v>529</v>
      </c>
      <c r="B275" s="137" t="s">
        <v>129</v>
      </c>
      <c r="C275" s="138" t="s">
        <v>130</v>
      </c>
      <c r="D275" s="138" t="s">
        <v>131</v>
      </c>
      <c r="E275" s="850" t="s">
        <v>132</v>
      </c>
      <c r="F275" s="851"/>
      <c r="G275" s="850" t="s">
        <v>133</v>
      </c>
      <c r="H275" s="852"/>
      <c r="I275" s="852"/>
      <c r="J275" s="852"/>
      <c r="K275" s="851"/>
      <c r="L275" s="139" t="s">
        <v>96</v>
      </c>
      <c r="M275" s="139" t="s">
        <v>776</v>
      </c>
      <c r="O275" s="174"/>
      <c r="P275" s="174"/>
      <c r="Q275" s="174"/>
      <c r="R275" s="174"/>
    </row>
    <row r="276" spans="1:18" s="173" customFormat="1" ht="45" x14ac:dyDescent="0.25">
      <c r="A276" s="176" t="s">
        <v>529</v>
      </c>
      <c r="B276" s="137"/>
      <c r="C276" s="138"/>
      <c r="D276" s="138"/>
      <c r="E276" s="140" t="s">
        <v>134</v>
      </c>
      <c r="F276" s="140" t="s">
        <v>135</v>
      </c>
      <c r="G276" s="340" t="s">
        <v>607</v>
      </c>
      <c r="H276" s="140" t="s">
        <v>136</v>
      </c>
      <c r="I276" s="140" t="s">
        <v>137</v>
      </c>
      <c r="J276" s="140" t="s">
        <v>138</v>
      </c>
      <c r="K276" s="140" t="s">
        <v>139</v>
      </c>
      <c r="L276" s="139"/>
      <c r="M276" s="175"/>
      <c r="O276" s="138" t="s">
        <v>794</v>
      </c>
      <c r="P276" s="138" t="str">
        <f>+H276</f>
        <v>Aporte establecido contractual</v>
      </c>
      <c r="Q276" s="138" t="str">
        <f>+E276</f>
        <v>Aporte consignado
pesos corrientes</v>
      </c>
      <c r="R276" s="138" t="str">
        <f>+K276</f>
        <v>Aportes efectuados en pesos del mes de referencia</v>
      </c>
    </row>
    <row r="277" spans="1:18" ht="15" x14ac:dyDescent="0.25">
      <c r="A277" s="172" t="s">
        <v>529</v>
      </c>
      <c r="B277" s="375" t="s">
        <v>140</v>
      </c>
      <c r="C277" s="153" t="s">
        <v>50</v>
      </c>
      <c r="D277" s="55" t="s">
        <v>142</v>
      </c>
      <c r="E277" s="116">
        <v>1137653386</v>
      </c>
      <c r="F277" s="4" t="s">
        <v>219</v>
      </c>
      <c r="G277" s="347">
        <v>42913</v>
      </c>
      <c r="H277" s="160">
        <v>923770253.59000003</v>
      </c>
      <c r="I277" s="39">
        <f>137.71/111.82</f>
        <v>1.2315328206045431</v>
      </c>
      <c r="J277" s="75" t="s">
        <v>184</v>
      </c>
      <c r="K277" s="197">
        <f>+E277/I277</f>
        <v>923770253.59465539</v>
      </c>
      <c r="L277" s="168" t="s">
        <v>177</v>
      </c>
      <c r="M277" s="54"/>
      <c r="N277" s="1095">
        <f>+H277-K277+M276</f>
        <v>-4.6553611755371094E-3</v>
      </c>
      <c r="P277" s="204"/>
      <c r="Q277" s="204"/>
      <c r="R277" s="204"/>
    </row>
    <row r="278" spans="1:18" ht="15" x14ac:dyDescent="0.25">
      <c r="A278" s="172" t="s">
        <v>529</v>
      </c>
      <c r="B278" s="375" t="s">
        <v>144</v>
      </c>
      <c r="C278" s="154" t="s">
        <v>50</v>
      </c>
      <c r="D278" s="55" t="s">
        <v>142</v>
      </c>
      <c r="E278" s="116">
        <v>1138975183</v>
      </c>
      <c r="F278" s="4" t="s">
        <v>220</v>
      </c>
      <c r="G278" s="347">
        <v>42942</v>
      </c>
      <c r="H278" s="160">
        <v>923770253.59000003</v>
      </c>
      <c r="I278" s="39">
        <f>137.87/111.82</f>
        <v>1.2329636916472904</v>
      </c>
      <c r="J278" s="75" t="s">
        <v>186</v>
      </c>
      <c r="K278" s="197">
        <f>+E278/I278</f>
        <v>923770254.31972146</v>
      </c>
      <c r="L278" s="168" t="s">
        <v>177</v>
      </c>
      <c r="M278" s="54"/>
      <c r="N278" s="1095">
        <f>+H278-K278+N277</f>
        <v>-0.73437678813934326</v>
      </c>
      <c r="P278" s="203">
        <f>SUM(H277:H346)</f>
        <v>106502763204.93999</v>
      </c>
      <c r="Q278" s="203">
        <f>SUM(E277:E346)</f>
        <v>140786563082.60004</v>
      </c>
      <c r="R278" s="203">
        <f>SUM(K277:K346)</f>
        <v>108383058611.42215</v>
      </c>
    </row>
    <row r="279" spans="1:18" ht="15" x14ac:dyDescent="0.25">
      <c r="A279" s="172" t="s">
        <v>529</v>
      </c>
      <c r="B279" s="375" t="s">
        <v>145</v>
      </c>
      <c r="C279" s="154" t="s">
        <v>50</v>
      </c>
      <c r="D279" s="55" t="s">
        <v>142</v>
      </c>
      <c r="E279" s="116">
        <v>1139966530</v>
      </c>
      <c r="F279" s="4" t="s">
        <v>221</v>
      </c>
      <c r="G279" s="347">
        <v>42984</v>
      </c>
      <c r="H279" s="160">
        <v>923770253.59000003</v>
      </c>
      <c r="I279" s="39">
        <f>137.99/111.82</f>
        <v>1.2340368449293508</v>
      </c>
      <c r="J279" s="75" t="s">
        <v>222</v>
      </c>
      <c r="K279" s="197">
        <f>+E279/I279</f>
        <v>923770254.25465608</v>
      </c>
      <c r="L279" s="168" t="s">
        <v>177</v>
      </c>
      <c r="M279" s="54"/>
      <c r="N279" s="1095">
        <f>+H279-K279+N278</f>
        <v>-1.3990328311920166</v>
      </c>
    </row>
    <row r="280" spans="1:18" ht="15" x14ac:dyDescent="0.25">
      <c r="A280" s="172" t="s">
        <v>529</v>
      </c>
      <c r="B280" s="375" t="s">
        <v>146</v>
      </c>
      <c r="C280" s="154" t="s">
        <v>50</v>
      </c>
      <c r="D280" s="55" t="s">
        <v>142</v>
      </c>
      <c r="E280" s="116">
        <v>1140462203</v>
      </c>
      <c r="F280" s="4" t="s">
        <v>223</v>
      </c>
      <c r="G280" s="347">
        <v>43017</v>
      </c>
      <c r="H280" s="160">
        <v>923770253.59000003</v>
      </c>
      <c r="I280" s="39">
        <f>138.05/111.82</f>
        <v>1.2345734215703812</v>
      </c>
      <c r="J280" s="75" t="s">
        <v>224</v>
      </c>
      <c r="K280" s="197">
        <f>+E280/I280</f>
        <v>923770253.81716752</v>
      </c>
      <c r="L280" s="168" t="s">
        <v>177</v>
      </c>
      <c r="M280" s="54"/>
      <c r="N280" s="1095">
        <f>+H280-K280+N279</f>
        <v>-1.6262003183364868</v>
      </c>
    </row>
    <row r="281" spans="1:18" ht="15" x14ac:dyDescent="0.25">
      <c r="A281" s="172" t="s">
        <v>529</v>
      </c>
      <c r="B281" s="375" t="s">
        <v>147</v>
      </c>
      <c r="C281" s="154" t="s">
        <v>50</v>
      </c>
      <c r="D281" s="55" t="s">
        <v>142</v>
      </c>
      <c r="E281" s="116">
        <v>1140627428</v>
      </c>
      <c r="F281" s="4" t="s">
        <v>225</v>
      </c>
      <c r="G281" s="347">
        <v>43053</v>
      </c>
      <c r="H281" s="160">
        <v>923770253.59000003</v>
      </c>
      <c r="I281" s="39">
        <f>138.07/111.82</f>
        <v>1.2347522804507245</v>
      </c>
      <c r="J281" s="75" t="s">
        <v>226</v>
      </c>
      <c r="K281" s="197">
        <f>+E281/I281</f>
        <v>923770254.21134198</v>
      </c>
      <c r="L281" s="168" t="s">
        <v>177</v>
      </c>
      <c r="M281" s="54"/>
      <c r="N281" s="1095">
        <f>+H281-K281+N280</f>
        <v>-2.2475422620773315</v>
      </c>
      <c r="O281" s="868"/>
      <c r="P281" s="868"/>
      <c r="Q281" s="868"/>
    </row>
    <row r="282" spans="1:18" ht="15" x14ac:dyDescent="0.25">
      <c r="A282" s="172" t="s">
        <v>529</v>
      </c>
      <c r="B282" s="375" t="s">
        <v>148</v>
      </c>
      <c r="C282" s="154" t="s">
        <v>50</v>
      </c>
      <c r="D282" s="55" t="s">
        <v>142</v>
      </c>
      <c r="E282" s="116">
        <v>1142692734</v>
      </c>
      <c r="F282" s="4" t="s">
        <v>227</v>
      </c>
      <c r="G282" s="347">
        <v>43023</v>
      </c>
      <c r="H282" s="160">
        <v>923770253.59000003</v>
      </c>
      <c r="I282" s="39">
        <f>138.32/111.82</f>
        <v>1.2369880164550171</v>
      </c>
      <c r="J282" s="75" t="s">
        <v>228</v>
      </c>
      <c r="K282" s="197">
        <f>+E282/I282</f>
        <v>923770253.87420464</v>
      </c>
      <c r="L282" s="168" t="s">
        <v>177</v>
      </c>
      <c r="M282" s="54"/>
      <c r="N282" s="1095">
        <f>+H282-K282+N281</f>
        <v>-2.5317468643188477</v>
      </c>
    </row>
    <row r="283" spans="1:18" ht="15" x14ac:dyDescent="0.25">
      <c r="A283" s="172" t="s">
        <v>529</v>
      </c>
      <c r="B283" s="375" t="s">
        <v>149</v>
      </c>
      <c r="C283" s="154" t="s">
        <v>50</v>
      </c>
      <c r="D283" s="55" t="s">
        <v>142</v>
      </c>
      <c r="E283" s="116">
        <v>1147071184</v>
      </c>
      <c r="F283" s="4" t="s">
        <v>229</v>
      </c>
      <c r="G283" s="347">
        <v>43116</v>
      </c>
      <c r="H283" s="160">
        <v>923770253.59000003</v>
      </c>
      <c r="I283" s="39">
        <f>138.85/111.82</f>
        <v>1.2417277767841173</v>
      </c>
      <c r="J283" s="75" t="s">
        <v>230</v>
      </c>
      <c r="K283" s="197">
        <f>+E283/I283</f>
        <v>923770254.19431043</v>
      </c>
      <c r="L283" s="168" t="s">
        <v>177</v>
      </c>
      <c r="M283" s="54" t="s">
        <v>922</v>
      </c>
      <c r="N283" s="1095">
        <f>+H283-K283+N282</f>
        <v>-3.1360572576522827</v>
      </c>
    </row>
    <row r="284" spans="1:18" ht="15" x14ac:dyDescent="0.25">
      <c r="A284" s="172" t="s">
        <v>529</v>
      </c>
      <c r="B284" s="375" t="s">
        <v>150</v>
      </c>
      <c r="C284" s="154" t="s">
        <v>50</v>
      </c>
      <c r="D284" s="55" t="s">
        <v>142</v>
      </c>
      <c r="E284" s="116">
        <v>1154258450</v>
      </c>
      <c r="F284" s="4" t="s">
        <v>231</v>
      </c>
      <c r="G284" s="347">
        <v>43150</v>
      </c>
      <c r="H284" s="160">
        <v>923770253.59000003</v>
      </c>
      <c r="I284" s="39">
        <f>139.72/111.82</f>
        <v>1.2495081380790556</v>
      </c>
      <c r="J284" s="75" t="s">
        <v>232</v>
      </c>
      <c r="K284" s="197">
        <f>+E284/I284</f>
        <v>923770253.9292872</v>
      </c>
      <c r="L284" s="168" t="s">
        <v>177</v>
      </c>
      <c r="M284" s="54" t="s">
        <v>902</v>
      </c>
      <c r="N284" s="1095">
        <f>+H284-K284+N283</f>
        <v>-3.4753444194793701</v>
      </c>
    </row>
    <row r="285" spans="1:18" ht="15" x14ac:dyDescent="0.25">
      <c r="A285" s="172" t="s">
        <v>529</v>
      </c>
      <c r="B285" s="375" t="s">
        <v>178</v>
      </c>
      <c r="C285" s="154" t="s">
        <v>50</v>
      </c>
      <c r="D285" s="55" t="s">
        <v>142</v>
      </c>
      <c r="E285" s="116">
        <v>1162437063</v>
      </c>
      <c r="F285" s="4" t="s">
        <v>233</v>
      </c>
      <c r="G285" s="347">
        <v>43171</v>
      </c>
      <c r="H285" s="160">
        <v>923770253.59000003</v>
      </c>
      <c r="I285" s="39">
        <f>140.71/111.82</f>
        <v>1.2583616526560546</v>
      </c>
      <c r="J285" s="75" t="s">
        <v>234</v>
      </c>
      <c r="K285" s="197">
        <f>+E285/I285</f>
        <v>923770253.60429239</v>
      </c>
      <c r="L285" s="168" t="s">
        <v>177</v>
      </c>
      <c r="M285" s="54" t="s">
        <v>921</v>
      </c>
      <c r="N285" s="1095">
        <f>+H285-K285+N284</f>
        <v>-3.4896367788314819</v>
      </c>
    </row>
    <row r="286" spans="1:18" ht="15" x14ac:dyDescent="0.25">
      <c r="A286" s="172" t="s">
        <v>529</v>
      </c>
      <c r="B286" s="375" t="s">
        <v>179</v>
      </c>
      <c r="C286" s="154" t="s">
        <v>50</v>
      </c>
      <c r="D286" s="55" t="s">
        <v>142</v>
      </c>
      <c r="E286" s="116">
        <v>1165245880</v>
      </c>
      <c r="F286" s="4" t="s">
        <v>235</v>
      </c>
      <c r="G286" s="347">
        <v>43209</v>
      </c>
      <c r="H286" s="160">
        <v>923770253.59000003</v>
      </c>
      <c r="I286" s="77">
        <f>141.05/111.82</f>
        <v>1.2614022536218925</v>
      </c>
      <c r="J286" s="75" t="s">
        <v>236</v>
      </c>
      <c r="K286" s="197">
        <f>+E286/I286</f>
        <v>923770253.82204878</v>
      </c>
      <c r="L286" s="168" t="s">
        <v>177</v>
      </c>
      <c r="M286" s="54" t="s">
        <v>920</v>
      </c>
      <c r="N286" s="1095">
        <f>+H286-K286+N285</f>
        <v>-3.721685528755188</v>
      </c>
    </row>
    <row r="287" spans="1:18" ht="15" x14ac:dyDescent="0.25">
      <c r="A287" s="172" t="s">
        <v>529</v>
      </c>
      <c r="B287" s="375" t="s">
        <v>180</v>
      </c>
      <c r="C287" s="154" t="s">
        <v>50</v>
      </c>
      <c r="D287" s="55" t="s">
        <v>142</v>
      </c>
      <c r="E287" s="116">
        <v>1170615677</v>
      </c>
      <c r="F287" s="4" t="s">
        <v>292</v>
      </c>
      <c r="G287" s="347">
        <v>43237</v>
      </c>
      <c r="H287" s="160">
        <v>923770253.59000003</v>
      </c>
      <c r="I287" s="77">
        <f>141.7/111.82</f>
        <v>1.2672151672330532</v>
      </c>
      <c r="J287" s="75" t="s">
        <v>199</v>
      </c>
      <c r="K287" s="197">
        <f>+E287/I287</f>
        <v>923770254.07297099</v>
      </c>
      <c r="L287" s="168" t="s">
        <v>177</v>
      </c>
      <c r="M287" s="54" t="s">
        <v>898</v>
      </c>
      <c r="N287" s="1095">
        <f>+H287-K287+N286</f>
        <v>-4.2046564817428589</v>
      </c>
    </row>
    <row r="288" spans="1:18" ht="15" x14ac:dyDescent="0.25">
      <c r="A288" s="172" t="s">
        <v>529</v>
      </c>
      <c r="B288" s="375" t="s">
        <v>181</v>
      </c>
      <c r="C288" s="154" t="s">
        <v>50</v>
      </c>
      <c r="D288" s="55" t="s">
        <v>142</v>
      </c>
      <c r="E288" s="116">
        <v>1173589718</v>
      </c>
      <c r="F288" s="4" t="s">
        <v>293</v>
      </c>
      <c r="G288" s="347">
        <v>43279</v>
      </c>
      <c r="H288" s="160">
        <v>923770253.59000003</v>
      </c>
      <c r="I288" s="77">
        <f>142.06/111.82</f>
        <v>1.2704346270792346</v>
      </c>
      <c r="J288" s="75" t="s">
        <v>294</v>
      </c>
      <c r="K288" s="197">
        <f>+E288/I288</f>
        <v>923770253.88399255</v>
      </c>
      <c r="L288" s="168" t="s">
        <v>177</v>
      </c>
      <c r="M288" s="54" t="s">
        <v>919</v>
      </c>
      <c r="N288" s="1095">
        <f>+H288-K288+N287</f>
        <v>-4.498649001121521</v>
      </c>
    </row>
    <row r="289" spans="1:14" ht="15" x14ac:dyDescent="0.25">
      <c r="A289" s="172" t="s">
        <v>529</v>
      </c>
      <c r="B289" s="375" t="s">
        <v>182</v>
      </c>
      <c r="C289" s="154" t="s">
        <v>50</v>
      </c>
      <c r="D289" s="55" t="s">
        <v>142</v>
      </c>
      <c r="E289" s="116">
        <v>1175407188</v>
      </c>
      <c r="F289" s="4" t="s">
        <v>299</v>
      </c>
      <c r="G289" s="347">
        <v>43305</v>
      </c>
      <c r="H289" s="160">
        <v>923770253.59000003</v>
      </c>
      <c r="I289" s="77">
        <f>142.28/111.82</f>
        <v>1.272402074763012</v>
      </c>
      <c r="J289" s="75" t="s">
        <v>300</v>
      </c>
      <c r="K289" s="197">
        <f>+E289/I289</f>
        <v>923770254.16193414</v>
      </c>
      <c r="L289" s="168" t="s">
        <v>177</v>
      </c>
      <c r="M289" s="54" t="s">
        <v>896</v>
      </c>
      <c r="N289" s="1095">
        <f>+H289-K289+N288</f>
        <v>-5.0705831050872803</v>
      </c>
    </row>
    <row r="290" spans="1:14" ht="15" x14ac:dyDescent="0.25">
      <c r="A290" s="172" t="s">
        <v>529</v>
      </c>
      <c r="B290" s="375" t="s">
        <v>183</v>
      </c>
      <c r="C290" s="154" t="s">
        <v>50</v>
      </c>
      <c r="D290" s="55" t="s">
        <v>142</v>
      </c>
      <c r="E290" s="116">
        <v>1173920167</v>
      </c>
      <c r="F290" s="4" t="s">
        <v>302</v>
      </c>
      <c r="G290" s="347">
        <v>43333</v>
      </c>
      <c r="H290" s="160">
        <v>923770253.59000003</v>
      </c>
      <c r="I290" s="77">
        <f>142.1/111.82</f>
        <v>1.2707923448399214</v>
      </c>
      <c r="J290" s="75" t="s">
        <v>303</v>
      </c>
      <c r="K290" s="197">
        <f>+E290/I290</f>
        <v>923770253.86305404</v>
      </c>
      <c r="L290" s="168" t="s">
        <v>177</v>
      </c>
      <c r="M290" s="54" t="s">
        <v>918</v>
      </c>
      <c r="N290" s="1095">
        <f>+H290-K290+N289</f>
        <v>-5.3436371088027954</v>
      </c>
    </row>
    <row r="291" spans="1:14" ht="28.5" x14ac:dyDescent="0.25">
      <c r="A291" s="172" t="s">
        <v>529</v>
      </c>
      <c r="B291" s="375" t="s">
        <v>185</v>
      </c>
      <c r="C291" s="154" t="s">
        <v>50</v>
      </c>
      <c r="D291" s="55" t="s">
        <v>142</v>
      </c>
      <c r="E291" s="116">
        <v>1177224657</v>
      </c>
      <c r="F291" s="4" t="s">
        <v>313</v>
      </c>
      <c r="G291" s="347">
        <v>43384</v>
      </c>
      <c r="H291" s="160">
        <v>923770253.59000003</v>
      </c>
      <c r="I291" s="77">
        <f>142.5/111.82</f>
        <v>1.2743695224467895</v>
      </c>
      <c r="J291" s="75" t="s">
        <v>316</v>
      </c>
      <c r="K291" s="197">
        <f>+E291/I291</f>
        <v>923770253.65431583</v>
      </c>
      <c r="L291" s="168" t="s">
        <v>653</v>
      </c>
      <c r="M291" s="54" t="s">
        <v>893</v>
      </c>
      <c r="N291" s="1095">
        <f>+H291-K291+N290</f>
        <v>-5.4079529047012329</v>
      </c>
    </row>
    <row r="292" spans="1:14" ht="15" x14ac:dyDescent="0.25">
      <c r="A292" s="172" t="s">
        <v>529</v>
      </c>
      <c r="B292" s="375" t="s">
        <v>187</v>
      </c>
      <c r="C292" s="154" t="s">
        <v>50</v>
      </c>
      <c r="D292" s="55" t="s">
        <v>142</v>
      </c>
      <c r="E292" s="116">
        <v>1177224657</v>
      </c>
      <c r="F292" s="4" t="s">
        <v>317</v>
      </c>
      <c r="G292" s="347">
        <v>43384</v>
      </c>
      <c r="H292" s="160">
        <v>923770253.59000003</v>
      </c>
      <c r="I292" s="77">
        <f>142.5/111.82</f>
        <v>1.2743695224467895</v>
      </c>
      <c r="J292" s="75" t="s">
        <v>318</v>
      </c>
      <c r="K292" s="197">
        <f>+E292/I292</f>
        <v>923770253.65431583</v>
      </c>
      <c r="L292" s="168" t="s">
        <v>177</v>
      </c>
      <c r="M292" s="54" t="s">
        <v>893</v>
      </c>
      <c r="N292" s="1095">
        <f>+H292-K292+N291</f>
        <v>-5.4722687005996704</v>
      </c>
    </row>
    <row r="293" spans="1:14" ht="15" x14ac:dyDescent="0.25">
      <c r="A293" s="172" t="s">
        <v>529</v>
      </c>
      <c r="B293" s="375" t="s">
        <v>189</v>
      </c>
      <c r="C293" s="154" t="s">
        <v>50</v>
      </c>
      <c r="D293" s="55" t="s">
        <v>142</v>
      </c>
      <c r="E293" s="116">
        <v>1178629066</v>
      </c>
      <c r="F293" s="4" t="s">
        <v>321</v>
      </c>
      <c r="G293" s="347">
        <v>43431</v>
      </c>
      <c r="H293" s="160">
        <v>923770253.59000003</v>
      </c>
      <c r="I293" s="77">
        <f>142.67/111.82</f>
        <v>1.2758898229297084</v>
      </c>
      <c r="J293" s="75" t="s">
        <v>318</v>
      </c>
      <c r="K293" s="197">
        <f>+E293/I293</f>
        <v>923770254.15378153</v>
      </c>
      <c r="L293" s="168" t="s">
        <v>177</v>
      </c>
      <c r="M293" s="54" t="s">
        <v>891</v>
      </c>
      <c r="N293" s="1095">
        <f>+H293-K293+N292</f>
        <v>-6.0360502004623413</v>
      </c>
    </row>
    <row r="294" spans="1:14" ht="15" x14ac:dyDescent="0.25">
      <c r="A294" s="172" t="s">
        <v>529</v>
      </c>
      <c r="B294" s="375" t="s">
        <v>191</v>
      </c>
      <c r="C294" s="154" t="s">
        <v>50</v>
      </c>
      <c r="D294" s="55" t="s">
        <v>142</v>
      </c>
      <c r="E294" s="116">
        <v>1180033474</v>
      </c>
      <c r="F294" s="4" t="s">
        <v>329</v>
      </c>
      <c r="G294" s="347">
        <v>43445</v>
      </c>
      <c r="H294" s="160">
        <v>923770253.59000003</v>
      </c>
      <c r="I294" s="77">
        <f>142.84/111.82</f>
        <v>1.2774101234126276</v>
      </c>
      <c r="J294" s="75" t="s">
        <v>328</v>
      </c>
      <c r="K294" s="197">
        <f>+E294/I294</f>
        <v>923770253.86922419</v>
      </c>
      <c r="L294" s="168" t="s">
        <v>177</v>
      </c>
      <c r="M294" s="54" t="s">
        <v>917</v>
      </c>
      <c r="N294" s="1095">
        <f>+H294-K294+N293</f>
        <v>-6.3152743577957153</v>
      </c>
    </row>
    <row r="295" spans="1:14" ht="15" x14ac:dyDescent="0.25">
      <c r="A295" s="172" t="s">
        <v>529</v>
      </c>
      <c r="B295" s="375" t="s">
        <v>245</v>
      </c>
      <c r="C295" s="154" t="s">
        <v>50</v>
      </c>
      <c r="D295" s="55" t="s">
        <v>142</v>
      </c>
      <c r="E295" s="116">
        <v>1180033474</v>
      </c>
      <c r="F295" s="4" t="s">
        <v>330</v>
      </c>
      <c r="G295" s="347">
        <v>43445</v>
      </c>
      <c r="H295" s="160">
        <v>923770253.59000003</v>
      </c>
      <c r="I295" s="77">
        <f>142.84/111.82</f>
        <v>1.2774101234126276</v>
      </c>
      <c r="J295" s="75" t="s">
        <v>328</v>
      </c>
      <c r="K295" s="197">
        <f>+E295/I295</f>
        <v>923770253.86922419</v>
      </c>
      <c r="L295" s="168" t="s">
        <v>177</v>
      </c>
      <c r="M295" s="54" t="s">
        <v>917</v>
      </c>
      <c r="N295" s="1095">
        <f>+H295-K295+N294</f>
        <v>-6.5944985151290894</v>
      </c>
    </row>
    <row r="296" spans="1:14" ht="15" x14ac:dyDescent="0.25">
      <c r="A296" s="172" t="s">
        <v>529</v>
      </c>
      <c r="B296" s="375" t="s">
        <v>246</v>
      </c>
      <c r="C296" s="154" t="s">
        <v>50</v>
      </c>
      <c r="D296" s="55" t="s">
        <v>142</v>
      </c>
      <c r="E296" s="116">
        <v>1190690455</v>
      </c>
      <c r="F296" s="4" t="s">
        <v>338</v>
      </c>
      <c r="G296" s="347">
        <v>43515</v>
      </c>
      <c r="H296" s="160">
        <v>923770253.59000003</v>
      </c>
      <c r="I296" s="77">
        <f>100.6/78.05</f>
        <v>1.2889173606662396</v>
      </c>
      <c r="J296" s="75" t="s">
        <v>339</v>
      </c>
      <c r="K296" s="197">
        <f>+E296/I296</f>
        <v>923791153.20825052</v>
      </c>
      <c r="L296" s="168" t="s">
        <v>177</v>
      </c>
      <c r="M296" s="54" t="s">
        <v>916</v>
      </c>
      <c r="N296" s="1095">
        <f>+H296-K296+N295</f>
        <v>-20906.212749004364</v>
      </c>
    </row>
    <row r="297" spans="1:14" ht="15" x14ac:dyDescent="0.25">
      <c r="A297" s="172" t="s">
        <v>529</v>
      </c>
      <c r="B297" s="375" t="s">
        <v>247</v>
      </c>
      <c r="C297" s="154" t="s">
        <v>50</v>
      </c>
      <c r="D297" s="55" t="s">
        <v>142</v>
      </c>
      <c r="E297" s="116">
        <v>1197547273</v>
      </c>
      <c r="F297" s="4" t="s">
        <v>343</v>
      </c>
      <c r="G297" s="347">
        <v>43544</v>
      </c>
      <c r="H297" s="160">
        <v>923770253.59000003</v>
      </c>
      <c r="I297" s="77">
        <f>101.18/78.05</f>
        <v>1.2963484945547727</v>
      </c>
      <c r="J297" s="75" t="s">
        <v>344</v>
      </c>
      <c r="K297" s="197">
        <f>+E297/I297</f>
        <v>923784983.76803708</v>
      </c>
      <c r="L297" s="168" t="s">
        <v>177</v>
      </c>
      <c r="M297" s="54" t="s">
        <v>915</v>
      </c>
      <c r="N297" s="1095">
        <f>+H297-K297+N296</f>
        <v>-35636.39078605175</v>
      </c>
    </row>
    <row r="298" spans="1:14" ht="15" x14ac:dyDescent="0.25">
      <c r="A298" s="172" t="s">
        <v>529</v>
      </c>
      <c r="B298" s="375" t="s">
        <v>248</v>
      </c>
      <c r="C298" s="154" t="s">
        <v>50</v>
      </c>
      <c r="D298" s="55" t="s">
        <v>142</v>
      </c>
      <c r="E298" s="116">
        <v>1202759891</v>
      </c>
      <c r="F298" s="4" t="s">
        <v>399</v>
      </c>
      <c r="G298" s="347">
        <v>43580</v>
      </c>
      <c r="H298" s="160">
        <v>923770253.59000003</v>
      </c>
      <c r="I298" s="77">
        <f>101.62/78.05</f>
        <v>1.3019859064702115</v>
      </c>
      <c r="J298" s="75" t="s">
        <v>346</v>
      </c>
      <c r="K298" s="197">
        <f>+E298/I298</f>
        <v>923788717.6987797</v>
      </c>
      <c r="L298" s="168" t="s">
        <v>177</v>
      </c>
      <c r="M298" s="54"/>
      <c r="N298" s="1095">
        <f>+H298-K298+N297</f>
        <v>-54100.499565720558</v>
      </c>
    </row>
    <row r="299" spans="1:14" ht="42.75" x14ac:dyDescent="0.25">
      <c r="A299" s="172" t="s">
        <v>529</v>
      </c>
      <c r="B299" s="375" t="s">
        <v>249</v>
      </c>
      <c r="C299" s="154" t="s">
        <v>50</v>
      </c>
      <c r="D299" s="55" t="s">
        <v>142</v>
      </c>
      <c r="E299" s="116">
        <v>1208653662.2483025</v>
      </c>
      <c r="F299" s="192" t="s">
        <v>419</v>
      </c>
      <c r="G299" s="339">
        <v>43612</v>
      </c>
      <c r="H299" s="160">
        <v>923770254</v>
      </c>
      <c r="I299" s="77">
        <f>102.12/78.05</f>
        <v>1.3083920563741192</v>
      </c>
      <c r="J299" s="75" t="s">
        <v>400</v>
      </c>
      <c r="K299" s="197">
        <f>+E299/I299</f>
        <v>923770254.00000012</v>
      </c>
      <c r="L299" s="168" t="s">
        <v>455</v>
      </c>
      <c r="M299" s="54" t="s">
        <v>914</v>
      </c>
      <c r="N299" s="1095">
        <f>+H299-K299+N298</f>
        <v>-54100.499565839767</v>
      </c>
    </row>
    <row r="300" spans="1:14" ht="15" x14ac:dyDescent="0.25">
      <c r="A300" s="172" t="s">
        <v>529</v>
      </c>
      <c r="B300" s="375" t="s">
        <v>654</v>
      </c>
      <c r="C300" s="154" t="s">
        <v>50</v>
      </c>
      <c r="D300" s="55" t="s">
        <v>142</v>
      </c>
      <c r="E300" s="116">
        <v>1208653662.2483025</v>
      </c>
      <c r="F300" s="192"/>
      <c r="G300" s="339">
        <v>43612</v>
      </c>
      <c r="H300" s="160">
        <v>923770254</v>
      </c>
      <c r="I300" s="77">
        <f>102.12/78.05</f>
        <v>1.3083920563741192</v>
      </c>
      <c r="J300" s="75" t="s">
        <v>400</v>
      </c>
      <c r="K300" s="197">
        <f>+E300/I300</f>
        <v>923770254.00000012</v>
      </c>
      <c r="L300" s="168"/>
      <c r="M300" s="54" t="s">
        <v>914</v>
      </c>
      <c r="N300" s="1095">
        <f>+H300-K300+N299</f>
        <v>-54100.499565958977</v>
      </c>
    </row>
    <row r="301" spans="1:14" ht="15" x14ac:dyDescent="0.25">
      <c r="A301" s="172" t="s">
        <v>529</v>
      </c>
      <c r="B301" s="375" t="s">
        <v>655</v>
      </c>
      <c r="C301" s="154" t="s">
        <v>50</v>
      </c>
      <c r="D301" s="55" t="s">
        <v>142</v>
      </c>
      <c r="E301" s="116">
        <v>1104224629.5033953</v>
      </c>
      <c r="F301" s="192"/>
      <c r="G301" s="339">
        <v>43612</v>
      </c>
      <c r="H301" s="160">
        <v>852687174</v>
      </c>
      <c r="I301" s="77">
        <f>102.12/78.05</f>
        <v>1.3083920563741192</v>
      </c>
      <c r="J301" s="75" t="s">
        <v>400</v>
      </c>
      <c r="K301" s="197">
        <f>+E301/I301</f>
        <v>843955467.41813552</v>
      </c>
      <c r="L301" s="168"/>
      <c r="M301" s="54" t="s">
        <v>914</v>
      </c>
      <c r="N301" s="1095">
        <f>+H301-K301+N300</f>
        <v>8677606.0822985172</v>
      </c>
    </row>
    <row r="302" spans="1:14" ht="28.5" x14ac:dyDescent="0.25">
      <c r="A302" s="172" t="s">
        <v>529</v>
      </c>
      <c r="B302" s="375" t="s">
        <v>656</v>
      </c>
      <c r="C302" s="154" t="s">
        <v>50</v>
      </c>
      <c r="D302" s="55" t="s">
        <v>142</v>
      </c>
      <c r="E302" s="116">
        <v>11552029.939495197</v>
      </c>
      <c r="F302" s="4" t="s">
        <v>657</v>
      </c>
      <c r="G302" s="347">
        <v>43748</v>
      </c>
      <c r="H302" s="160"/>
      <c r="I302" s="77">
        <f>103.26/78.05</f>
        <v>1.322998078155029</v>
      </c>
      <c r="J302" s="75" t="s">
        <v>460</v>
      </c>
      <c r="K302" s="197">
        <f>+E302/I302</f>
        <v>8731705.7599999998</v>
      </c>
      <c r="L302" s="168" t="s">
        <v>658</v>
      </c>
      <c r="M302" s="54" t="s">
        <v>913</v>
      </c>
      <c r="N302" s="1095">
        <f>+H302-K302+N301</f>
        <v>-54099.677701482549</v>
      </c>
    </row>
    <row r="303" spans="1:14" ht="42.75" x14ac:dyDescent="0.25">
      <c r="A303" s="172" t="s">
        <v>529</v>
      </c>
      <c r="B303" s="375" t="s">
        <v>426</v>
      </c>
      <c r="C303" s="154" t="s">
        <v>50</v>
      </c>
      <c r="D303" s="55" t="s">
        <v>142</v>
      </c>
      <c r="E303" s="116">
        <v>1128103492.4694428</v>
      </c>
      <c r="F303" s="4" t="s">
        <v>427</v>
      </c>
      <c r="G303" s="347">
        <v>43748</v>
      </c>
      <c r="H303" s="160">
        <v>852687174</v>
      </c>
      <c r="I303" s="77">
        <f>103.26/78.05</f>
        <v>1.322998078155029</v>
      </c>
      <c r="J303" s="75" t="s">
        <v>460</v>
      </c>
      <c r="K303" s="197">
        <f>+E303/I303</f>
        <v>852687174</v>
      </c>
      <c r="L303" s="168" t="s">
        <v>461</v>
      </c>
      <c r="M303" s="54" t="s">
        <v>913</v>
      </c>
      <c r="N303" s="1095">
        <f>+H303-K303+N302</f>
        <v>-54099.677701482549</v>
      </c>
    </row>
    <row r="304" spans="1:14" ht="15" x14ac:dyDescent="0.25">
      <c r="A304" s="172" t="s">
        <v>529</v>
      </c>
      <c r="B304" s="375" t="s">
        <v>456</v>
      </c>
      <c r="C304" s="154" t="s">
        <v>50</v>
      </c>
      <c r="D304" s="55" t="s">
        <v>142</v>
      </c>
      <c r="E304" s="116">
        <v>1128103492.4694428</v>
      </c>
      <c r="F304" s="4" t="s">
        <v>457</v>
      </c>
      <c r="G304" s="347">
        <v>43748</v>
      </c>
      <c r="H304" s="160">
        <v>852687174</v>
      </c>
      <c r="I304" s="77">
        <f>103.26/78.05</f>
        <v>1.322998078155029</v>
      </c>
      <c r="J304" s="75" t="s">
        <v>460</v>
      </c>
      <c r="K304" s="197">
        <f>+E304/I304</f>
        <v>852687174</v>
      </c>
      <c r="L304" s="168"/>
      <c r="M304" s="54" t="s">
        <v>913</v>
      </c>
      <c r="N304" s="1095">
        <f>+H304-K304+N303</f>
        <v>-54099.677701482549</v>
      </c>
    </row>
    <row r="305" spans="1:14" ht="15" x14ac:dyDescent="0.25">
      <c r="A305" s="172" t="s">
        <v>529</v>
      </c>
      <c r="B305" s="375" t="s">
        <v>458</v>
      </c>
      <c r="C305" s="154" t="s">
        <v>50</v>
      </c>
      <c r="D305" s="55" t="s">
        <v>142</v>
      </c>
      <c r="E305" s="116">
        <v>1128103492.4694428</v>
      </c>
      <c r="F305" s="4" t="s">
        <v>459</v>
      </c>
      <c r="G305" s="347">
        <v>43748</v>
      </c>
      <c r="H305" s="160">
        <v>852687174</v>
      </c>
      <c r="I305" s="77">
        <f>103.26/78.05</f>
        <v>1.322998078155029</v>
      </c>
      <c r="J305" s="75" t="s">
        <v>460</v>
      </c>
      <c r="K305" s="197">
        <f>+E305/I305</f>
        <v>852687174</v>
      </c>
      <c r="L305" s="168"/>
      <c r="M305" s="54" t="s">
        <v>913</v>
      </c>
      <c r="N305" s="1095">
        <f>+H305-K305+N304</f>
        <v>-54099.677701482549</v>
      </c>
    </row>
    <row r="306" spans="1:14" ht="15" x14ac:dyDescent="0.25">
      <c r="A306" s="172" t="s">
        <v>529</v>
      </c>
      <c r="B306" s="375" t="s">
        <v>462</v>
      </c>
      <c r="C306" s="154" t="s">
        <v>50</v>
      </c>
      <c r="D306" s="55" t="s">
        <v>142</v>
      </c>
      <c r="E306" s="116">
        <v>1128103492.4694428</v>
      </c>
      <c r="F306" s="4" t="s">
        <v>463</v>
      </c>
      <c r="G306" s="347">
        <v>43748</v>
      </c>
      <c r="H306" s="160">
        <v>852687174</v>
      </c>
      <c r="I306" s="77">
        <f>103.26/78.05</f>
        <v>1.322998078155029</v>
      </c>
      <c r="J306" s="75" t="s">
        <v>460</v>
      </c>
      <c r="K306" s="197">
        <f>+E306/I306</f>
        <v>852687174</v>
      </c>
      <c r="L306" s="168"/>
      <c r="M306" s="54" t="s">
        <v>913</v>
      </c>
      <c r="N306" s="1095">
        <f>+H306-K306+N305</f>
        <v>-54099.677701482549</v>
      </c>
    </row>
    <row r="307" spans="1:14" ht="15" x14ac:dyDescent="0.25">
      <c r="A307" s="172" t="s">
        <v>529</v>
      </c>
      <c r="B307" s="375" t="s">
        <v>464</v>
      </c>
      <c r="C307" s="154" t="s">
        <v>50</v>
      </c>
      <c r="D307" s="55" t="s">
        <v>142</v>
      </c>
      <c r="E307" s="116">
        <v>1128103492.4694428</v>
      </c>
      <c r="F307" s="4" t="s">
        <v>465</v>
      </c>
      <c r="G307" s="347">
        <v>43748</v>
      </c>
      <c r="H307" s="160">
        <v>852687174</v>
      </c>
      <c r="I307" s="77">
        <f>103.26/78.05</f>
        <v>1.322998078155029</v>
      </c>
      <c r="J307" s="75" t="s">
        <v>460</v>
      </c>
      <c r="K307" s="197">
        <f>+E307/I307</f>
        <v>852687174</v>
      </c>
      <c r="L307" s="168"/>
      <c r="M307" s="54" t="s">
        <v>913</v>
      </c>
      <c r="N307" s="1095">
        <f>+H307-K307+N306</f>
        <v>-54099.677701482549</v>
      </c>
    </row>
    <row r="308" spans="1:14" ht="15" x14ac:dyDescent="0.25">
      <c r="A308" s="172" t="s">
        <v>529</v>
      </c>
      <c r="B308" s="375" t="s">
        <v>659</v>
      </c>
      <c r="C308" s="154" t="s">
        <v>50</v>
      </c>
      <c r="D308" s="55" t="s">
        <v>142</v>
      </c>
      <c r="E308" s="116">
        <f>142220.912723917</f>
        <v>142220.91272391699</v>
      </c>
      <c r="F308" s="4"/>
      <c r="G308" s="347">
        <v>43748</v>
      </c>
      <c r="H308" s="160"/>
      <c r="I308" s="77">
        <f>103.26/78.05</f>
        <v>1.322998078155029</v>
      </c>
      <c r="J308" s="75" t="s">
        <v>460</v>
      </c>
      <c r="K308" s="197">
        <f>+E308/I308</f>
        <v>107498.95640230215</v>
      </c>
      <c r="L308" s="168"/>
      <c r="M308" s="54" t="s">
        <v>913</v>
      </c>
      <c r="N308" s="1095">
        <f>+H308-K308+N307</f>
        <v>-161598.63410378469</v>
      </c>
    </row>
    <row r="309" spans="1:14" ht="15" x14ac:dyDescent="0.25">
      <c r="A309" s="172" t="s">
        <v>529</v>
      </c>
      <c r="B309" s="375" t="s">
        <v>660</v>
      </c>
      <c r="C309" s="154" t="s">
        <v>50</v>
      </c>
      <c r="D309" s="55" t="s">
        <v>142</v>
      </c>
      <c r="E309" s="116">
        <v>1134002930</v>
      </c>
      <c r="F309" s="4" t="s">
        <v>661</v>
      </c>
      <c r="G309" s="347">
        <v>43844</v>
      </c>
      <c r="H309" s="160">
        <v>852687174</v>
      </c>
      <c r="I309" s="77">
        <f>103.8/78.05</f>
        <v>1.3299167200512492</v>
      </c>
      <c r="J309" s="75" t="s">
        <v>471</v>
      </c>
      <c r="K309" s="197">
        <f>+E309/I309</f>
        <v>852687174.24373794</v>
      </c>
      <c r="L309" s="168" t="s">
        <v>662</v>
      </c>
      <c r="M309" s="54" t="s">
        <v>912</v>
      </c>
      <c r="N309" s="1095">
        <f>+H309-K309+N308</f>
        <v>-161598.87784172071</v>
      </c>
    </row>
    <row r="310" spans="1:14" ht="28.5" x14ac:dyDescent="0.25">
      <c r="A310" s="172" t="s">
        <v>529</v>
      </c>
      <c r="B310" s="375" t="s">
        <v>663</v>
      </c>
      <c r="C310" s="154" t="s">
        <v>50</v>
      </c>
      <c r="D310" s="55" t="s">
        <v>142</v>
      </c>
      <c r="E310" s="116">
        <v>1139221904.97</v>
      </c>
      <c r="F310" s="4" t="s">
        <v>664</v>
      </c>
      <c r="G310" s="347">
        <v>43893</v>
      </c>
      <c r="H310" s="160">
        <v>852687174</v>
      </c>
      <c r="I310" s="77">
        <f>104.24/78.05</f>
        <v>1.3355541319666879</v>
      </c>
      <c r="J310" s="75" t="s">
        <v>665</v>
      </c>
      <c r="K310" s="197">
        <f>+E310/I310</f>
        <v>852995679.99720371</v>
      </c>
      <c r="L310" s="168" t="s">
        <v>666</v>
      </c>
      <c r="M310" s="54" t="s">
        <v>911</v>
      </c>
      <c r="N310" s="1095">
        <f>+H310-K310+N309</f>
        <v>-470104.8750454284</v>
      </c>
    </row>
    <row r="311" spans="1:14" ht="15" x14ac:dyDescent="0.25">
      <c r="A311" s="172" t="s">
        <v>529</v>
      </c>
      <c r="B311" s="375" t="s">
        <v>667</v>
      </c>
      <c r="C311" s="154" t="s">
        <v>50</v>
      </c>
      <c r="D311" s="55" t="s">
        <v>142</v>
      </c>
      <c r="E311" s="116">
        <v>1146457297</v>
      </c>
      <c r="F311" s="4" t="s">
        <v>668</v>
      </c>
      <c r="G311" s="347">
        <v>43906</v>
      </c>
      <c r="H311" s="160">
        <v>852687174</v>
      </c>
      <c r="I311" s="77">
        <f>104.94/78.05</f>
        <v>1.3445227418321588</v>
      </c>
      <c r="J311" s="75" t="s">
        <v>669</v>
      </c>
      <c r="K311" s="197">
        <f>+E311/I311</f>
        <v>852687173.91700017</v>
      </c>
      <c r="L311" s="168" t="s">
        <v>670</v>
      </c>
      <c r="M311" s="54" t="s">
        <v>910</v>
      </c>
      <c r="N311" s="1095">
        <f>+H311-K311+N310</f>
        <v>-470104.79204560292</v>
      </c>
    </row>
    <row r="312" spans="1:14" ht="15" x14ac:dyDescent="0.25">
      <c r="A312" s="172" t="s">
        <v>529</v>
      </c>
      <c r="B312" s="375" t="s">
        <v>671</v>
      </c>
      <c r="C312" s="154" t="s">
        <v>50</v>
      </c>
      <c r="D312" s="55" t="s">
        <v>142</v>
      </c>
      <c r="E312" s="116">
        <v>1159384899</v>
      </c>
      <c r="F312" s="4" t="s">
        <v>672</v>
      </c>
      <c r="G312" s="347">
        <v>43935</v>
      </c>
      <c r="H312" s="160">
        <v>852687174</v>
      </c>
      <c r="I312" s="77">
        <f>105.53/78.05</f>
        <v>1.35208199871877</v>
      </c>
      <c r="J312" s="75" t="s">
        <v>673</v>
      </c>
      <c r="K312" s="197">
        <f>+E312/I312</f>
        <v>857481203.13607502</v>
      </c>
      <c r="L312" s="168" t="s">
        <v>674</v>
      </c>
      <c r="M312" s="54" t="s">
        <v>909</v>
      </c>
      <c r="N312" s="1095">
        <f>+H312-K312+N311</f>
        <v>-5264133.9281206224</v>
      </c>
    </row>
    <row r="313" spans="1:14" ht="15" x14ac:dyDescent="0.25">
      <c r="A313" s="172" t="s">
        <v>529</v>
      </c>
      <c r="B313" s="375" t="s">
        <v>675</v>
      </c>
      <c r="C313" s="154" t="s">
        <v>50</v>
      </c>
      <c r="D313" s="55" t="s">
        <v>142</v>
      </c>
      <c r="E313" s="116">
        <v>1154760208.74</v>
      </c>
      <c r="F313" s="4" t="s">
        <v>676</v>
      </c>
      <c r="G313" s="347">
        <v>43973</v>
      </c>
      <c r="H313" s="160">
        <v>852687174</v>
      </c>
      <c r="I313" s="77">
        <f>[26]IPC!$S$13/78.05</f>
        <v>1.3542600896860988</v>
      </c>
      <c r="J313" s="75" t="s">
        <v>677</v>
      </c>
      <c r="K313" s="197">
        <f>+E313/I313</f>
        <v>852687174.00337744</v>
      </c>
      <c r="L313" s="168" t="s">
        <v>678</v>
      </c>
      <c r="M313" s="54" t="s">
        <v>908</v>
      </c>
      <c r="N313" s="1095">
        <f>+H313-K313+N312</f>
        <v>-5264133.93149806</v>
      </c>
    </row>
    <row r="314" spans="1:14" ht="15" x14ac:dyDescent="0.25">
      <c r="A314" s="172" t="s">
        <v>529</v>
      </c>
      <c r="B314" s="375" t="s">
        <v>679</v>
      </c>
      <c r="C314" s="154" t="s">
        <v>50</v>
      </c>
      <c r="D314" s="55" t="s">
        <v>142</v>
      </c>
      <c r="E314" s="158">
        <v>1151045748.27</v>
      </c>
      <c r="F314" s="4" t="s">
        <v>680</v>
      </c>
      <c r="G314" s="347">
        <v>43998</v>
      </c>
      <c r="H314" s="160">
        <v>852687174</v>
      </c>
      <c r="I314" s="77">
        <f>[26]IPC!$S$14/78.05</f>
        <v>1.3499039077514414</v>
      </c>
      <c r="J314" s="75" t="s">
        <v>681</v>
      </c>
      <c r="K314" s="197">
        <f>+E314/I314</f>
        <v>852687173.99841964</v>
      </c>
      <c r="L314" s="168" t="s">
        <v>682</v>
      </c>
      <c r="M314" s="54" t="s">
        <v>907</v>
      </c>
      <c r="N314" s="1095">
        <f>+H314-K314+N313</f>
        <v>-5264133.9299177025</v>
      </c>
    </row>
    <row r="315" spans="1:14" ht="15" x14ac:dyDescent="0.25">
      <c r="A315" s="172" t="s">
        <v>529</v>
      </c>
      <c r="B315" s="375" t="s">
        <v>683</v>
      </c>
      <c r="C315" s="154" t="s">
        <v>50</v>
      </c>
      <c r="D315" s="55" t="s">
        <v>142</v>
      </c>
      <c r="E315" s="158">
        <v>625016441</v>
      </c>
      <c r="F315" s="4" t="s">
        <v>684</v>
      </c>
      <c r="G315" s="347">
        <v>44026</v>
      </c>
      <c r="H315" s="160">
        <v>464728334</v>
      </c>
      <c r="I315" s="77">
        <f>[26]IPC!$S$15/78.05</f>
        <v>1.3449071108263935</v>
      </c>
      <c r="J315" s="75" t="s">
        <v>685</v>
      </c>
      <c r="K315" s="197">
        <f>+E315/I315</f>
        <v>464728334.0006668</v>
      </c>
      <c r="L315" s="168" t="s">
        <v>686</v>
      </c>
      <c r="M315" s="54" t="s">
        <v>906</v>
      </c>
      <c r="N315" s="1095">
        <f>+H315-K315+N314</f>
        <v>-5264133.9305844996</v>
      </c>
    </row>
    <row r="316" spans="1:14" ht="15" x14ac:dyDescent="0.25">
      <c r="A316" s="172" t="s">
        <v>529</v>
      </c>
      <c r="B316" s="375" t="s">
        <v>793</v>
      </c>
      <c r="C316" s="154" t="s">
        <v>50</v>
      </c>
      <c r="D316" s="55" t="s">
        <v>142</v>
      </c>
      <c r="E316" s="158">
        <v>625016441</v>
      </c>
      <c r="F316" s="4" t="s">
        <v>792</v>
      </c>
      <c r="G316" s="347">
        <v>44068</v>
      </c>
      <c r="H316" s="160">
        <v>464728334</v>
      </c>
      <c r="I316" s="77">
        <f>[26]IPC!$S$16/78.05</f>
        <v>1.3449071108263935</v>
      </c>
      <c r="J316" s="75" t="s">
        <v>791</v>
      </c>
      <c r="K316" s="197">
        <f>+E316/I316</f>
        <v>464728334.0006668</v>
      </c>
      <c r="L316" s="168" t="s">
        <v>790</v>
      </c>
      <c r="M316" s="54" t="s">
        <v>789</v>
      </c>
      <c r="N316" s="1095">
        <f>+H316-K316+N315</f>
        <v>-5264133.9312512968</v>
      </c>
    </row>
    <row r="317" spans="1:14" ht="15" x14ac:dyDescent="0.25">
      <c r="A317" s="172" t="s">
        <v>529</v>
      </c>
      <c r="B317" s="375" t="s">
        <v>788</v>
      </c>
      <c r="C317" s="154" t="s">
        <v>50</v>
      </c>
      <c r="D317" s="55" t="s">
        <v>142</v>
      </c>
      <c r="E317" s="158">
        <v>624956989.61000001</v>
      </c>
      <c r="F317" s="4" t="s">
        <v>787</v>
      </c>
      <c r="G317" s="347">
        <v>44088</v>
      </c>
      <c r="H317" s="160">
        <v>464728334</v>
      </c>
      <c r="I317" s="77">
        <f>[26]IPC!$S$17/78.05</f>
        <v>1.3447789878283152</v>
      </c>
      <c r="J317" s="75" t="s">
        <v>786</v>
      </c>
      <c r="K317" s="197">
        <f>+E317/I317</f>
        <v>464728401.66787827</v>
      </c>
      <c r="L317" s="168" t="s">
        <v>785</v>
      </c>
      <c r="M317" s="54" t="s">
        <v>784</v>
      </c>
      <c r="N317" s="1094"/>
    </row>
    <row r="318" spans="1:14" ht="15" x14ac:dyDescent="0.25">
      <c r="A318" s="172" t="s">
        <v>529</v>
      </c>
      <c r="B318" s="844" t="s">
        <v>783</v>
      </c>
      <c r="C318" s="154" t="s">
        <v>50</v>
      </c>
      <c r="D318" s="55" t="s">
        <v>142</v>
      </c>
      <c r="E318" s="158">
        <v>624956898.61000001</v>
      </c>
      <c r="F318" s="4" t="s">
        <v>782</v>
      </c>
      <c r="G318" s="347">
        <v>44118</v>
      </c>
      <c r="H318" s="846">
        <v>464728334</v>
      </c>
      <c r="I318" s="77">
        <f>[26]IPC!$S$18/78.05</f>
        <v>1.3490070467648945</v>
      </c>
      <c r="J318" s="75" t="s">
        <v>781</v>
      </c>
      <c r="K318" s="197">
        <f>+E318/I318</f>
        <v>463271782.09241611</v>
      </c>
      <c r="L318" s="168" t="s">
        <v>835</v>
      </c>
      <c r="M318" s="54" t="s">
        <v>780</v>
      </c>
    </row>
    <row r="319" spans="1:14" ht="15" x14ac:dyDescent="0.25">
      <c r="A319" s="172" t="s">
        <v>529</v>
      </c>
      <c r="B319" s="845"/>
      <c r="C319" s="154" t="s">
        <v>50</v>
      </c>
      <c r="D319" s="55" t="s">
        <v>142</v>
      </c>
      <c r="E319" s="158">
        <v>1964898</v>
      </c>
      <c r="F319" s="4" t="s">
        <v>836</v>
      </c>
      <c r="G319" s="347">
        <v>44134</v>
      </c>
      <c r="H319" s="847"/>
      <c r="I319" s="77">
        <f>[26]IPC!$S$18/78.05</f>
        <v>1.3490070467648945</v>
      </c>
      <c r="J319" s="75" t="s">
        <v>781</v>
      </c>
      <c r="K319" s="197">
        <f>+E319/I319</f>
        <v>1456551.3239623895</v>
      </c>
      <c r="L319" s="168" t="s">
        <v>1403</v>
      </c>
      <c r="M319" s="54" t="s">
        <v>834</v>
      </c>
    </row>
    <row r="320" spans="1:14" ht="15" x14ac:dyDescent="0.25">
      <c r="A320" s="172" t="s">
        <v>529</v>
      </c>
      <c r="B320" s="375" t="s">
        <v>1007</v>
      </c>
      <c r="C320" s="154" t="s">
        <v>50</v>
      </c>
      <c r="D320" s="55" t="s">
        <v>142</v>
      </c>
      <c r="E320" s="158">
        <f>626564543.07-E341</f>
        <v>625671407.25999999</v>
      </c>
      <c r="F320" s="4" t="s">
        <v>1006</v>
      </c>
      <c r="G320" s="347">
        <v>44187</v>
      </c>
      <c r="H320" s="160">
        <v>464728334</v>
      </c>
      <c r="I320" s="77">
        <f>[26]IPC!$S$20/78.05</f>
        <v>1.3463164638052532</v>
      </c>
      <c r="J320" s="75" t="s">
        <v>1001</v>
      </c>
      <c r="K320" s="197">
        <f>+E320/I320</f>
        <v>464728333.99926716</v>
      </c>
      <c r="L320" s="168" t="s">
        <v>1005</v>
      </c>
      <c r="M320" s="54" t="s">
        <v>1004</v>
      </c>
    </row>
    <row r="321" spans="1:18" ht="15" x14ac:dyDescent="0.25">
      <c r="A321" s="172" t="s">
        <v>529</v>
      </c>
      <c r="B321" s="375" t="s">
        <v>1003</v>
      </c>
      <c r="C321" s="154" t="s">
        <v>50</v>
      </c>
      <c r="D321" s="55" t="s">
        <v>142</v>
      </c>
      <c r="E321" s="158">
        <f>625671407.26</f>
        <v>625671407.25999999</v>
      </c>
      <c r="F321" s="4" t="s">
        <v>1002</v>
      </c>
      <c r="G321" s="347">
        <v>44180</v>
      </c>
      <c r="H321" s="160">
        <v>464728334</v>
      </c>
      <c r="I321" s="77">
        <f>[26]IPC!$S$20/78.05</f>
        <v>1.3463164638052532</v>
      </c>
      <c r="J321" s="75" t="s">
        <v>1001</v>
      </c>
      <c r="K321" s="197">
        <f>+E321/I321</f>
        <v>464728333.99926716</v>
      </c>
      <c r="L321" s="168" t="s">
        <v>1000</v>
      </c>
      <c r="M321" s="54" t="s">
        <v>999</v>
      </c>
    </row>
    <row r="322" spans="1:18" ht="15" x14ac:dyDescent="0.25">
      <c r="A322" s="172" t="s">
        <v>529</v>
      </c>
      <c r="B322" s="375" t="s">
        <v>1048</v>
      </c>
      <c r="C322" s="154" t="s">
        <v>50</v>
      </c>
      <c r="D322" s="55" t="s">
        <v>142</v>
      </c>
      <c r="E322" s="158">
        <v>628053102.75999999</v>
      </c>
      <c r="F322" s="4" t="s">
        <v>1047</v>
      </c>
      <c r="G322" s="347">
        <v>44218</v>
      </c>
      <c r="H322" s="160">
        <v>464728334</v>
      </c>
      <c r="I322" s="77">
        <f>[26]IPC!$S$21/78.05</f>
        <v>1.3514413837283794</v>
      </c>
      <c r="J322" s="75" t="s">
        <v>1046</v>
      </c>
      <c r="K322" s="197">
        <f>+E322/I322</f>
        <v>464728334.000929</v>
      </c>
      <c r="L322" s="168" t="s">
        <v>1045</v>
      </c>
      <c r="M322" s="54" t="s">
        <v>1044</v>
      </c>
    </row>
    <row r="323" spans="1:18" ht="15" x14ac:dyDescent="0.25">
      <c r="A323" s="172" t="s">
        <v>529</v>
      </c>
      <c r="B323" s="375" t="s">
        <v>1120</v>
      </c>
      <c r="C323" s="154" t="s">
        <v>50</v>
      </c>
      <c r="D323" s="55" t="s">
        <v>142</v>
      </c>
      <c r="E323" s="158">
        <v>628053102.75999999</v>
      </c>
      <c r="F323" s="4" t="s">
        <v>1119</v>
      </c>
      <c r="G323" s="347">
        <v>44239</v>
      </c>
      <c r="H323" s="160">
        <v>464728334</v>
      </c>
      <c r="I323" s="77">
        <f>[26]IPC!$T$10/78.05</f>
        <v>1.3569506726457399</v>
      </c>
      <c r="J323" s="75" t="s">
        <v>1118</v>
      </c>
      <c r="K323" s="197">
        <f>+E323/I323</f>
        <v>462841513.26992732</v>
      </c>
      <c r="L323" s="315" t="s">
        <v>1117</v>
      </c>
      <c r="M323" s="54" t="s">
        <v>1116</v>
      </c>
      <c r="N323" s="220"/>
    </row>
    <row r="324" spans="1:18" ht="15" hidden="1" outlineLevel="1" x14ac:dyDescent="0.25">
      <c r="A324" s="172" t="s">
        <v>529</v>
      </c>
      <c r="B324" s="375"/>
      <c r="C324" s="154"/>
      <c r="D324" s="55"/>
      <c r="E324" s="158"/>
      <c r="F324" s="4"/>
      <c r="G324" s="347"/>
      <c r="H324" s="160"/>
      <c r="I324" s="77"/>
      <c r="J324" s="75"/>
      <c r="K324" s="197"/>
      <c r="L324" s="315"/>
      <c r="M324" s="54"/>
    </row>
    <row r="325" spans="1:18" ht="15" hidden="1" outlineLevel="1" x14ac:dyDescent="0.25">
      <c r="A325" s="172" t="s">
        <v>529</v>
      </c>
      <c r="B325" s="375"/>
      <c r="C325" s="154"/>
      <c r="D325" s="55"/>
      <c r="E325" s="158"/>
      <c r="F325" s="4"/>
      <c r="G325" s="347"/>
      <c r="H325" s="160"/>
      <c r="I325" s="77"/>
      <c r="J325" s="75"/>
      <c r="K325" s="197"/>
      <c r="L325" s="315"/>
      <c r="M325" s="54"/>
    </row>
    <row r="326" spans="1:18" ht="15" hidden="1" outlineLevel="1" x14ac:dyDescent="0.25">
      <c r="A326" s="172" t="s">
        <v>529</v>
      </c>
      <c r="B326" s="375"/>
      <c r="C326" s="154"/>
      <c r="D326" s="55"/>
      <c r="E326" s="158"/>
      <c r="F326" s="4"/>
      <c r="G326" s="347"/>
      <c r="H326" s="160"/>
      <c r="I326" s="77"/>
      <c r="J326" s="75"/>
      <c r="K326" s="197"/>
      <c r="L326" s="315"/>
      <c r="M326" s="54"/>
    </row>
    <row r="327" spans="1:18" ht="15" hidden="1" outlineLevel="1" x14ac:dyDescent="0.25">
      <c r="A327" s="172" t="s">
        <v>529</v>
      </c>
      <c r="B327" s="375"/>
      <c r="C327" s="154"/>
      <c r="D327" s="55"/>
      <c r="E327" s="158"/>
      <c r="F327" s="4"/>
      <c r="G327" s="347"/>
      <c r="H327" s="160"/>
      <c r="I327" s="77"/>
      <c r="J327" s="75"/>
      <c r="K327" s="197"/>
      <c r="L327" s="315"/>
      <c r="M327" s="54"/>
    </row>
    <row r="328" spans="1:18" ht="15" hidden="1" outlineLevel="1" x14ac:dyDescent="0.25">
      <c r="A328" s="172" t="s">
        <v>529</v>
      </c>
      <c r="B328" s="375"/>
      <c r="C328" s="154"/>
      <c r="D328" s="55"/>
      <c r="E328" s="158"/>
      <c r="F328" s="4"/>
      <c r="G328" s="347"/>
      <c r="H328" s="160"/>
      <c r="I328" s="77"/>
      <c r="J328" s="75"/>
      <c r="K328" s="197"/>
      <c r="L328" s="315"/>
      <c r="M328" s="54"/>
    </row>
    <row r="329" spans="1:18" ht="15" hidden="1" outlineLevel="1" x14ac:dyDescent="0.25">
      <c r="A329" s="172" t="s">
        <v>529</v>
      </c>
      <c r="B329" s="375"/>
      <c r="C329" s="154"/>
      <c r="D329" s="55"/>
      <c r="E329" s="158"/>
      <c r="F329" s="4"/>
      <c r="G329" s="347"/>
      <c r="H329" s="160"/>
      <c r="I329" s="77"/>
      <c r="J329" s="75"/>
      <c r="K329" s="197"/>
      <c r="L329" s="315"/>
      <c r="M329" s="54"/>
    </row>
    <row r="330" spans="1:18" ht="15" hidden="1" outlineLevel="1" x14ac:dyDescent="0.25">
      <c r="A330" s="172" t="s">
        <v>529</v>
      </c>
      <c r="B330" s="375"/>
      <c r="C330" s="154"/>
      <c r="D330" s="55"/>
      <c r="E330" s="158"/>
      <c r="F330" s="4"/>
      <c r="G330" s="347"/>
      <c r="H330" s="160"/>
      <c r="I330" s="77"/>
      <c r="J330" s="75"/>
      <c r="K330" s="197"/>
      <c r="L330" s="315"/>
      <c r="M330" s="54"/>
    </row>
    <row r="331" spans="1:18" ht="15" hidden="1" outlineLevel="1" x14ac:dyDescent="0.25">
      <c r="A331" s="172" t="s">
        <v>529</v>
      </c>
      <c r="B331" s="375"/>
      <c r="C331" s="154"/>
      <c r="D331" s="55"/>
      <c r="E331" s="158"/>
      <c r="F331" s="4"/>
      <c r="G331" s="347"/>
      <c r="H331" s="160"/>
      <c r="I331" s="77"/>
      <c r="J331" s="75"/>
      <c r="K331" s="197"/>
      <c r="L331" s="315"/>
      <c r="M331" s="54"/>
    </row>
    <row r="332" spans="1:18" ht="15" hidden="1" outlineLevel="1" x14ac:dyDescent="0.25">
      <c r="A332" s="172" t="s">
        <v>529</v>
      </c>
      <c r="B332" s="375"/>
      <c r="C332" s="154"/>
      <c r="D332" s="55"/>
      <c r="E332" s="158"/>
      <c r="F332" s="4"/>
      <c r="G332" s="347"/>
      <c r="H332" s="160"/>
      <c r="I332" s="77"/>
      <c r="J332" s="75"/>
      <c r="K332" s="197"/>
      <c r="L332" s="315"/>
      <c r="M332" s="54"/>
    </row>
    <row r="333" spans="1:18" ht="15" hidden="1" outlineLevel="1" x14ac:dyDescent="0.25">
      <c r="A333" s="172" t="s">
        <v>529</v>
      </c>
      <c r="B333" s="375"/>
      <c r="C333" s="154"/>
      <c r="D333" s="55"/>
      <c r="E333" s="158"/>
      <c r="F333" s="4"/>
      <c r="G333" s="347"/>
      <c r="H333" s="160"/>
      <c r="I333" s="77"/>
      <c r="J333" s="75"/>
      <c r="K333" s="197"/>
      <c r="L333" s="315"/>
      <c r="M333" s="54"/>
    </row>
    <row r="334" spans="1:18" ht="15" hidden="1" outlineLevel="1" x14ac:dyDescent="0.25">
      <c r="A334" s="172" t="s">
        <v>529</v>
      </c>
      <c r="B334" s="375"/>
      <c r="C334" s="154"/>
      <c r="D334" s="55"/>
      <c r="E334" s="158"/>
      <c r="F334" s="4"/>
      <c r="G334" s="347"/>
      <c r="H334" s="160"/>
      <c r="I334" s="77"/>
      <c r="J334" s="75"/>
      <c r="K334" s="197"/>
      <c r="L334" s="315"/>
      <c r="M334" s="54"/>
    </row>
    <row r="335" spans="1:18" s="117" customFormat="1" ht="15" collapsed="1" x14ac:dyDescent="0.25">
      <c r="A335" s="172" t="s">
        <v>529</v>
      </c>
      <c r="B335" s="368" t="s">
        <v>687</v>
      </c>
      <c r="C335" s="368"/>
      <c r="D335" s="56"/>
      <c r="E335" s="118">
        <f>SUM(E277:E323)</f>
        <v>46715043081.439445</v>
      </c>
      <c r="F335" s="196"/>
      <c r="G335" s="348"/>
      <c r="H335" s="118">
        <f>SUM(H277:H321)</f>
        <v>35191102178.979996</v>
      </c>
      <c r="I335" s="119"/>
      <c r="J335" s="201"/>
      <c r="K335" s="200">
        <f>SUM(K277:K323)</f>
        <v>36123936227.2649</v>
      </c>
      <c r="L335" s="193">
        <f>+K335-H335</f>
        <v>932834048.28490448</v>
      </c>
      <c r="M335" s="179"/>
      <c r="O335" s="57"/>
      <c r="P335" s="57"/>
      <c r="Q335" s="57"/>
      <c r="R335" s="57"/>
    </row>
    <row r="336" spans="1:18" ht="15" x14ac:dyDescent="0.25">
      <c r="A336" s="172" t="s">
        <v>529</v>
      </c>
      <c r="B336" s="154"/>
      <c r="C336" s="154"/>
      <c r="D336" s="55"/>
      <c r="E336" s="158">
        <f>+E320+E341</f>
        <v>626564543.07000005</v>
      </c>
      <c r="F336" s="157"/>
      <c r="G336" s="347"/>
      <c r="H336" s="160"/>
      <c r="I336" s="77"/>
      <c r="J336" s="75"/>
      <c r="K336" s="159"/>
      <c r="L336" s="375"/>
      <c r="M336" s="54"/>
    </row>
    <row r="337" spans="1:18" ht="15" x14ac:dyDescent="0.25">
      <c r="A337" s="172" t="s">
        <v>529</v>
      </c>
      <c r="B337" s="199" t="s">
        <v>688</v>
      </c>
      <c r="C337" s="154"/>
      <c r="D337" s="55"/>
      <c r="E337" s="158"/>
      <c r="F337" s="157"/>
      <c r="G337" s="347"/>
      <c r="H337" s="160"/>
      <c r="I337" s="77"/>
      <c r="J337" s="75"/>
      <c r="K337" s="159"/>
      <c r="L337" s="375"/>
      <c r="M337" s="54"/>
    </row>
    <row r="338" spans="1:18" ht="15" x14ac:dyDescent="0.25">
      <c r="A338" s="172" t="s">
        <v>529</v>
      </c>
      <c r="B338" s="374" t="s">
        <v>689</v>
      </c>
      <c r="C338" s="154" t="s">
        <v>779</v>
      </c>
      <c r="D338" s="55" t="s">
        <v>142</v>
      </c>
      <c r="E338" s="116">
        <v>496102</v>
      </c>
      <c r="F338" s="4" t="s">
        <v>690</v>
      </c>
      <c r="G338" s="347">
        <v>43432</v>
      </c>
      <c r="H338" s="160"/>
      <c r="I338" s="77">
        <f>142.67/111.82</f>
        <v>1.2758898229297084</v>
      </c>
      <c r="J338" s="75" t="s">
        <v>318</v>
      </c>
      <c r="K338" s="197">
        <f>+E338/I338</f>
        <v>388828.24448026915</v>
      </c>
      <c r="L338" s="168" t="s">
        <v>320</v>
      </c>
      <c r="M338" s="54"/>
    </row>
    <row r="339" spans="1:18" ht="29.25" x14ac:dyDescent="0.25">
      <c r="A339" s="172" t="s">
        <v>529</v>
      </c>
      <c r="B339" s="367" t="s">
        <v>691</v>
      </c>
      <c r="C339" s="154" t="s">
        <v>779</v>
      </c>
      <c r="D339" s="55" t="s">
        <v>142</v>
      </c>
      <c r="E339" s="116">
        <v>3773012.800566304</v>
      </c>
      <c r="F339" s="4" t="s">
        <v>692</v>
      </c>
      <c r="G339" s="347">
        <v>43748</v>
      </c>
      <c r="H339" s="160"/>
      <c r="I339" s="77">
        <f>103.26/111.82</f>
        <v>0.92344839921302102</v>
      </c>
      <c r="J339" s="75" t="s">
        <v>460</v>
      </c>
      <c r="K339" s="198">
        <v>2851865.67</v>
      </c>
      <c r="L339" s="168" t="s">
        <v>693</v>
      </c>
      <c r="M339" s="54"/>
    </row>
    <row r="340" spans="1:18" ht="15" x14ac:dyDescent="0.25">
      <c r="A340" s="172" t="s">
        <v>529</v>
      </c>
      <c r="B340" s="367" t="s">
        <v>694</v>
      </c>
      <c r="C340" s="154" t="s">
        <v>779</v>
      </c>
      <c r="D340" s="55" t="s">
        <v>142</v>
      </c>
      <c r="E340" s="116">
        <v>389605</v>
      </c>
      <c r="F340" s="4"/>
      <c r="G340" s="347">
        <v>43935</v>
      </c>
      <c r="H340" s="160"/>
      <c r="I340" s="77">
        <f>105.53/78.05</f>
        <v>1.35208199871877</v>
      </c>
      <c r="J340" s="75" t="s">
        <v>673</v>
      </c>
      <c r="K340" s="197">
        <f>+E340/I340</f>
        <v>288151.90230266278</v>
      </c>
      <c r="L340" s="168" t="s">
        <v>695</v>
      </c>
      <c r="M340" s="54"/>
    </row>
    <row r="341" spans="1:18" ht="15" x14ac:dyDescent="0.25">
      <c r="A341" s="172" t="s">
        <v>529</v>
      </c>
      <c r="B341" s="367" t="s">
        <v>998</v>
      </c>
      <c r="C341" s="154" t="s">
        <v>779</v>
      </c>
      <c r="D341" s="55" t="s">
        <v>142</v>
      </c>
      <c r="E341" s="116">
        <f>+K341*I341</f>
        <v>893135.81000009703</v>
      </c>
      <c r="F341" s="4" t="s">
        <v>1014</v>
      </c>
      <c r="G341" s="347">
        <v>44187</v>
      </c>
      <c r="H341" s="160"/>
      <c r="I341" s="77">
        <f>[26]IPC!$S$20/78.05</f>
        <v>1.3463164638052532</v>
      </c>
      <c r="J341" s="75"/>
      <c r="K341" s="197">
        <v>663392.17710798979</v>
      </c>
      <c r="L341" s="168"/>
      <c r="M341" s="54"/>
    </row>
    <row r="342" spans="1:18" s="117" customFormat="1" ht="15" x14ac:dyDescent="0.25">
      <c r="A342" s="172" t="s">
        <v>529</v>
      </c>
      <c r="B342" s="368" t="s">
        <v>696</v>
      </c>
      <c r="C342" s="368"/>
      <c r="D342" s="56"/>
      <c r="E342" s="118">
        <f>SUM(E338:E340)</f>
        <v>4658719.8005663045</v>
      </c>
      <c r="F342" s="196"/>
      <c r="G342" s="348"/>
      <c r="H342" s="195">
        <f>SUM(H338:H340)</f>
        <v>0</v>
      </c>
      <c r="I342" s="118"/>
      <c r="J342" s="118"/>
      <c r="K342" s="194">
        <f>SUM(K338:K340)</f>
        <v>3528845.8167829318</v>
      </c>
      <c r="L342" s="193">
        <f>+K342-H342</f>
        <v>3528845.8167829318</v>
      </c>
      <c r="M342" s="179"/>
      <c r="O342" s="57"/>
      <c r="P342" s="57"/>
      <c r="Q342" s="57"/>
      <c r="R342" s="57"/>
    </row>
    <row r="343" spans="1:18" s="117" customFormat="1" ht="15" x14ac:dyDescent="0.25">
      <c r="A343" s="172" t="s">
        <v>529</v>
      </c>
      <c r="B343" s="368" t="s">
        <v>697</v>
      </c>
      <c r="C343" s="368"/>
      <c r="D343" s="56"/>
      <c r="E343" s="118">
        <f>+E335+E342</f>
        <v>46719701801.240013</v>
      </c>
      <c r="F343" s="196"/>
      <c r="G343" s="348"/>
      <c r="H343" s="195">
        <f>+H335+H342</f>
        <v>35191102178.979996</v>
      </c>
      <c r="I343" s="118"/>
      <c r="J343" s="118"/>
      <c r="K343" s="194">
        <f>+K335+K342</f>
        <v>36127465073.08168</v>
      </c>
      <c r="L343" s="193">
        <f>+K343-H343</f>
        <v>936362894.10168457</v>
      </c>
      <c r="M343" s="179"/>
      <c r="O343" s="57"/>
      <c r="P343" s="57"/>
      <c r="Q343" s="57"/>
      <c r="R343" s="57"/>
    </row>
    <row r="344" spans="1:18" ht="15" hidden="1" outlineLevel="1" x14ac:dyDescent="0.25">
      <c r="A344" s="172" t="s">
        <v>529</v>
      </c>
      <c r="B344" s="375"/>
      <c r="C344" s="154"/>
      <c r="D344" s="55"/>
      <c r="E344" s="158"/>
      <c r="F344" s="157"/>
      <c r="G344" s="347"/>
      <c r="H344" s="160"/>
      <c r="I344" s="77"/>
      <c r="J344" s="75"/>
      <c r="K344" s="159"/>
      <c r="L344" s="375"/>
      <c r="M344" s="54"/>
    </row>
    <row r="345" spans="1:18" ht="15" hidden="1" outlineLevel="1" x14ac:dyDescent="0.25">
      <c r="A345" s="172" t="s">
        <v>529</v>
      </c>
      <c r="B345" s="375"/>
      <c r="C345" s="154"/>
      <c r="D345" s="55"/>
      <c r="E345" s="158"/>
      <c r="F345" s="157"/>
      <c r="G345" s="347"/>
      <c r="H345" s="160"/>
      <c r="I345" s="77"/>
      <c r="J345" s="75"/>
      <c r="K345" s="159"/>
      <c r="L345" s="375"/>
      <c r="M345" s="54"/>
    </row>
    <row r="346" spans="1:18" hidden="1" outlineLevel="1" x14ac:dyDescent="0.2">
      <c r="A346" s="172" t="s">
        <v>529</v>
      </c>
      <c r="B346" s="178"/>
      <c r="C346" s="178"/>
      <c r="D346" s="54"/>
      <c r="E346" s="54"/>
      <c r="F346" s="54"/>
      <c r="G346" s="342"/>
      <c r="H346" s="177"/>
      <c r="I346" s="54"/>
      <c r="J346" s="54"/>
      <c r="K346" s="54"/>
      <c r="L346" s="54"/>
      <c r="M346" s="54"/>
    </row>
    <row r="347" spans="1:18" s="173" customFormat="1" ht="15" collapsed="1" x14ac:dyDescent="0.25">
      <c r="A347" s="173" t="s">
        <v>477</v>
      </c>
      <c r="B347" s="372" t="s">
        <v>237</v>
      </c>
      <c r="C347" s="372"/>
      <c r="D347" s="372"/>
      <c r="E347" s="372"/>
      <c r="F347" s="372"/>
      <c r="G347" s="341"/>
      <c r="H347" s="372"/>
      <c r="I347" s="372"/>
      <c r="J347" s="372"/>
      <c r="K347" s="372"/>
      <c r="L347" s="372"/>
      <c r="M347" s="175"/>
      <c r="O347" s="174"/>
      <c r="P347" s="174"/>
      <c r="Q347" s="174"/>
      <c r="R347" s="174"/>
    </row>
    <row r="348" spans="1:18" s="173" customFormat="1" ht="15" x14ac:dyDescent="0.25">
      <c r="A348" s="176" t="s">
        <v>529</v>
      </c>
      <c r="B348" s="137" t="s">
        <v>129</v>
      </c>
      <c r="C348" s="138" t="s">
        <v>130</v>
      </c>
      <c r="D348" s="138" t="s">
        <v>131</v>
      </c>
      <c r="E348" s="850" t="s">
        <v>132</v>
      </c>
      <c r="F348" s="851"/>
      <c r="G348" s="850" t="s">
        <v>133</v>
      </c>
      <c r="H348" s="852"/>
      <c r="I348" s="852"/>
      <c r="J348" s="852"/>
      <c r="K348" s="851"/>
      <c r="L348" s="139" t="s">
        <v>96</v>
      </c>
      <c r="M348" s="139" t="s">
        <v>776</v>
      </c>
      <c r="O348" s="174"/>
      <c r="P348" s="174"/>
      <c r="Q348" s="1093"/>
      <c r="R348" s="174"/>
    </row>
    <row r="349" spans="1:18" s="173" customFormat="1" ht="45" x14ac:dyDescent="0.25">
      <c r="A349" s="176" t="s">
        <v>529</v>
      </c>
      <c r="B349" s="137"/>
      <c r="C349" s="138"/>
      <c r="D349" s="138"/>
      <c r="E349" s="140" t="s">
        <v>134</v>
      </c>
      <c r="F349" s="140" t="s">
        <v>135</v>
      </c>
      <c r="G349" s="340" t="s">
        <v>607</v>
      </c>
      <c r="H349" s="140" t="s">
        <v>136</v>
      </c>
      <c r="I349" s="140" t="s">
        <v>137</v>
      </c>
      <c r="J349" s="140" t="s">
        <v>138</v>
      </c>
      <c r="K349" s="140" t="s">
        <v>139</v>
      </c>
      <c r="L349" s="139"/>
      <c r="M349" s="175"/>
      <c r="O349" s="174"/>
      <c r="P349" s="174"/>
      <c r="Q349" s="1093"/>
      <c r="R349" s="174"/>
    </row>
    <row r="350" spans="1:18" ht="15" x14ac:dyDescent="0.2">
      <c r="A350" s="172" t="s">
        <v>529</v>
      </c>
      <c r="B350" s="375" t="s">
        <v>140</v>
      </c>
      <c r="C350" s="153" t="s">
        <v>22</v>
      </c>
      <c r="D350" s="55" t="s">
        <v>142</v>
      </c>
      <c r="E350" s="136">
        <v>15367645546</v>
      </c>
      <c r="F350" s="192" t="s">
        <v>238</v>
      </c>
      <c r="G350" s="339">
        <v>42913</v>
      </c>
      <c r="H350" s="170">
        <v>12478470154</v>
      </c>
      <c r="I350" s="39">
        <f>137.71/111.82</f>
        <v>1.2315328206045431</v>
      </c>
      <c r="J350" s="31" t="s">
        <v>184</v>
      </c>
      <c r="K350" s="50">
        <f>+E350/I350</f>
        <v>12478470154.336794</v>
      </c>
      <c r="L350" s="168" t="s">
        <v>177</v>
      </c>
      <c r="M350" s="54" t="s">
        <v>905</v>
      </c>
    </row>
    <row r="351" spans="1:18" ht="15" hidden="1" outlineLevel="1" x14ac:dyDescent="0.2">
      <c r="A351" s="172" t="s">
        <v>778</v>
      </c>
      <c r="B351" s="375"/>
      <c r="C351" s="154"/>
      <c r="D351" s="55"/>
      <c r="E351" s="155"/>
      <c r="F351" s="370"/>
      <c r="G351" s="339"/>
      <c r="H351" s="170"/>
      <c r="I351" s="39"/>
      <c r="J351" s="31"/>
      <c r="K351" s="156"/>
      <c r="L351" s="375"/>
      <c r="M351" s="54"/>
    </row>
    <row r="352" spans="1:18" ht="15" hidden="1" outlineLevel="1" x14ac:dyDescent="0.2">
      <c r="A352" s="172" t="s">
        <v>778</v>
      </c>
      <c r="B352" s="375"/>
      <c r="C352" s="154"/>
      <c r="D352" s="55"/>
      <c r="E352" s="155"/>
      <c r="F352" s="370"/>
      <c r="G352" s="339"/>
      <c r="H352" s="170"/>
      <c r="I352" s="39"/>
      <c r="J352" s="31"/>
      <c r="K352" s="156"/>
      <c r="L352" s="375"/>
      <c r="M352" s="54"/>
    </row>
    <row r="353" spans="1:18" hidden="1" outlineLevel="1" x14ac:dyDescent="0.2">
      <c r="A353" s="172" t="s">
        <v>778</v>
      </c>
      <c r="B353" s="178"/>
      <c r="C353" s="178"/>
      <c r="D353" s="54"/>
      <c r="E353" s="54"/>
      <c r="F353" s="54"/>
      <c r="G353" s="342"/>
      <c r="H353" s="177"/>
      <c r="I353" s="54"/>
      <c r="J353" s="54"/>
      <c r="K353" s="54"/>
      <c r="L353" s="54"/>
      <c r="M353" s="54"/>
    </row>
    <row r="354" spans="1:18" hidden="1" outlineLevel="1" x14ac:dyDescent="0.2">
      <c r="A354" s="172" t="s">
        <v>778</v>
      </c>
      <c r="B354" s="178"/>
      <c r="C354" s="178"/>
      <c r="D354" s="54"/>
      <c r="E354" s="54"/>
      <c r="F354" s="54"/>
      <c r="G354" s="342"/>
      <c r="H354" s="177"/>
      <c r="I354" s="54"/>
      <c r="J354" s="54"/>
      <c r="K354" s="54"/>
      <c r="L354" s="54"/>
      <c r="M354" s="54"/>
    </row>
    <row r="355" spans="1:18" hidden="1" outlineLevel="1" x14ac:dyDescent="0.2">
      <c r="A355" s="172" t="s">
        <v>778</v>
      </c>
      <c r="B355" s="178"/>
      <c r="C355" s="178"/>
      <c r="D355" s="54"/>
      <c r="E355" s="54"/>
      <c r="F355" s="54"/>
      <c r="G355" s="342"/>
      <c r="H355" s="177"/>
      <c r="I355" s="54"/>
      <c r="J355" s="54"/>
      <c r="K355" s="54"/>
      <c r="L355" s="54"/>
      <c r="M355" s="54"/>
    </row>
    <row r="356" spans="1:18" s="173" customFormat="1" ht="15" collapsed="1" x14ac:dyDescent="0.25">
      <c r="A356" s="173" t="s">
        <v>529</v>
      </c>
      <c r="B356" s="372" t="s">
        <v>239</v>
      </c>
      <c r="C356" s="372"/>
      <c r="D356" s="372"/>
      <c r="E356" s="372"/>
      <c r="F356" s="372"/>
      <c r="G356" s="341"/>
      <c r="H356" s="372"/>
      <c r="I356" s="372"/>
      <c r="J356" s="372"/>
      <c r="K356" s="372"/>
      <c r="L356" s="372"/>
      <c r="M356" s="175"/>
      <c r="O356" s="174"/>
      <c r="P356" s="174"/>
      <c r="Q356" s="174"/>
      <c r="R356" s="174"/>
    </row>
    <row r="357" spans="1:18" s="173" customFormat="1" ht="15" x14ac:dyDescent="0.25">
      <c r="A357" s="173" t="s">
        <v>473</v>
      </c>
      <c r="B357" s="372" t="s">
        <v>240</v>
      </c>
      <c r="C357" s="372"/>
      <c r="D357" s="372"/>
      <c r="E357" s="372"/>
      <c r="F357" s="372"/>
      <c r="G357" s="341"/>
      <c r="H357" s="372"/>
      <c r="I357" s="372"/>
      <c r="J357" s="372"/>
      <c r="K357" s="372"/>
      <c r="L357" s="372"/>
      <c r="M357" s="175"/>
      <c r="O357" s="174"/>
      <c r="P357" s="174"/>
      <c r="Q357" s="174"/>
      <c r="R357" s="174"/>
    </row>
    <row r="358" spans="1:18" s="173" customFormat="1" ht="15" x14ac:dyDescent="0.25">
      <c r="A358" s="176" t="s">
        <v>529</v>
      </c>
      <c r="B358" s="137" t="s">
        <v>129</v>
      </c>
      <c r="C358" s="138" t="s">
        <v>130</v>
      </c>
      <c r="D358" s="138" t="s">
        <v>131</v>
      </c>
      <c r="E358" s="850" t="s">
        <v>132</v>
      </c>
      <c r="F358" s="851"/>
      <c r="G358" s="850" t="s">
        <v>133</v>
      </c>
      <c r="H358" s="852"/>
      <c r="I358" s="852"/>
      <c r="J358" s="852"/>
      <c r="K358" s="851"/>
      <c r="L358" s="139" t="s">
        <v>96</v>
      </c>
      <c r="M358" s="139" t="s">
        <v>776</v>
      </c>
      <c r="O358" s="174"/>
      <c r="P358" s="174"/>
      <c r="Q358" s="174"/>
      <c r="R358" s="174"/>
    </row>
    <row r="359" spans="1:18" s="173" customFormat="1" ht="45" x14ac:dyDescent="0.25">
      <c r="A359" s="176" t="s">
        <v>529</v>
      </c>
      <c r="B359" s="137"/>
      <c r="C359" s="138"/>
      <c r="D359" s="138"/>
      <c r="E359" s="140" t="s">
        <v>134</v>
      </c>
      <c r="F359" s="140" t="s">
        <v>135</v>
      </c>
      <c r="G359" s="340" t="s">
        <v>607</v>
      </c>
      <c r="H359" s="140" t="s">
        <v>136</v>
      </c>
      <c r="I359" s="140" t="s">
        <v>137</v>
      </c>
      <c r="J359" s="140" t="s">
        <v>138</v>
      </c>
      <c r="K359" s="140" t="s">
        <v>139</v>
      </c>
      <c r="L359" s="139"/>
      <c r="M359" s="175"/>
      <c r="O359" s="174"/>
      <c r="P359" s="174"/>
      <c r="Q359" s="174"/>
      <c r="R359" s="174"/>
    </row>
    <row r="360" spans="1:18" ht="28.5" x14ac:dyDescent="0.2">
      <c r="A360" s="172" t="s">
        <v>529</v>
      </c>
      <c r="B360" s="375" t="s">
        <v>140</v>
      </c>
      <c r="C360" s="370" t="s">
        <v>698</v>
      </c>
      <c r="D360" s="55" t="s">
        <v>142</v>
      </c>
      <c r="E360" s="151">
        <v>3039215719</v>
      </c>
      <c r="F360" s="186" t="s">
        <v>699</v>
      </c>
      <c r="G360" s="346" t="s">
        <v>241</v>
      </c>
      <c r="H360" s="189">
        <v>2456948393</v>
      </c>
      <c r="I360" s="39">
        <f>138.32/111.82</f>
        <v>1.2369880164550171</v>
      </c>
      <c r="J360" s="79" t="s">
        <v>334</v>
      </c>
      <c r="K360" s="152">
        <f>+E360/I360</f>
        <v>2456948392.8468766</v>
      </c>
      <c r="L360" s="168" t="s">
        <v>242</v>
      </c>
      <c r="M360" s="54"/>
      <c r="O360" s="174"/>
      <c r="P360" s="174"/>
      <c r="Q360" s="174"/>
    </row>
    <row r="361" spans="1:18" ht="15" customHeight="1" x14ac:dyDescent="0.2">
      <c r="A361" s="172" t="s">
        <v>529</v>
      </c>
      <c r="B361" s="375" t="s">
        <v>144</v>
      </c>
      <c r="C361" s="370" t="s">
        <v>698</v>
      </c>
      <c r="D361" s="55" t="s">
        <v>142</v>
      </c>
      <c r="E361" s="151">
        <f>11645347</f>
        <v>11645347</v>
      </c>
      <c r="F361" s="186" t="s">
        <v>700</v>
      </c>
      <c r="G361" s="346">
        <v>43110</v>
      </c>
      <c r="H361" s="869">
        <v>2456948393</v>
      </c>
      <c r="I361" s="39">
        <f>138.85/111.82</f>
        <v>1.2417277767841173</v>
      </c>
      <c r="J361" s="191" t="s">
        <v>230</v>
      </c>
      <c r="K361" s="152">
        <f>+E361/I361</f>
        <v>9378341.3866762705</v>
      </c>
      <c r="L361" s="168" t="s">
        <v>242</v>
      </c>
      <c r="M361" s="54" t="s">
        <v>904</v>
      </c>
      <c r="O361" s="174"/>
      <c r="P361" s="174"/>
      <c r="Q361" s="174"/>
    </row>
    <row r="362" spans="1:18" ht="14.25" x14ac:dyDescent="0.2">
      <c r="A362" s="172" t="s">
        <v>529</v>
      </c>
      <c r="B362" s="375" t="s">
        <v>144</v>
      </c>
      <c r="C362" s="370" t="s">
        <v>698</v>
      </c>
      <c r="D362" s="55" t="s">
        <v>142</v>
      </c>
      <c r="E362" s="151">
        <v>3039215719</v>
      </c>
      <c r="F362" s="186" t="s">
        <v>700</v>
      </c>
      <c r="G362" s="346">
        <v>43109</v>
      </c>
      <c r="H362" s="870"/>
      <c r="I362" s="39">
        <f>138.85/111.82</f>
        <v>1.2417277767841173</v>
      </c>
      <c r="J362" s="191" t="s">
        <v>230</v>
      </c>
      <c r="K362" s="152">
        <f>+E362/I362</f>
        <v>2447570051.8442926</v>
      </c>
      <c r="L362" s="168"/>
      <c r="M362" s="54" t="s">
        <v>903</v>
      </c>
      <c r="O362" s="174"/>
      <c r="P362" s="174"/>
      <c r="Q362" s="174"/>
    </row>
    <row r="363" spans="1:18" ht="14.25" x14ac:dyDescent="0.2">
      <c r="A363" s="172" t="s">
        <v>529</v>
      </c>
      <c r="B363" s="375" t="s">
        <v>145</v>
      </c>
      <c r="C363" s="370" t="s">
        <v>698</v>
      </c>
      <c r="D363" s="55" t="s">
        <v>142</v>
      </c>
      <c r="E363" s="151">
        <v>3069977012</v>
      </c>
      <c r="F363" s="186" t="s">
        <v>701</v>
      </c>
      <c r="G363" s="346">
        <v>43150</v>
      </c>
      <c r="H363" s="189">
        <v>2456948393</v>
      </c>
      <c r="I363" s="39">
        <f>139.72/111.82</f>
        <v>1.2495081380790556</v>
      </c>
      <c r="J363" s="76" t="s">
        <v>243</v>
      </c>
      <c r="K363" s="152">
        <f>+E363/I363</f>
        <v>2456948393.0850272</v>
      </c>
      <c r="L363" s="168" t="s">
        <v>242</v>
      </c>
      <c r="M363" s="54" t="s">
        <v>902</v>
      </c>
      <c r="O363" s="174"/>
      <c r="P363" s="174"/>
      <c r="Q363" s="174"/>
    </row>
    <row r="364" spans="1:18" ht="14.25" x14ac:dyDescent="0.2">
      <c r="A364" s="172" t="s">
        <v>529</v>
      </c>
      <c r="B364" s="375" t="s">
        <v>146</v>
      </c>
      <c r="C364" s="370" t="s">
        <v>698</v>
      </c>
      <c r="D364" s="55" t="s">
        <v>142</v>
      </c>
      <c r="E364" s="151">
        <v>3069977012</v>
      </c>
      <c r="F364" s="186" t="s">
        <v>702</v>
      </c>
      <c r="G364" s="346">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529</v>
      </c>
      <c r="B365" s="142" t="s">
        <v>147</v>
      </c>
      <c r="C365" s="143" t="s">
        <v>698</v>
      </c>
      <c r="D365" s="58" t="s">
        <v>142</v>
      </c>
      <c r="E365" s="152">
        <v>3091729640</v>
      </c>
      <c r="F365" s="145" t="s">
        <v>703</v>
      </c>
      <c r="G365" s="344">
        <v>43182</v>
      </c>
      <c r="H365" s="189">
        <v>2456948393</v>
      </c>
      <c r="I365" s="74">
        <f>140.71/111.82</f>
        <v>1.2583616526560546</v>
      </c>
      <c r="J365" s="76" t="s">
        <v>236</v>
      </c>
      <c r="K365" s="152">
        <f>+E365/I365</f>
        <v>2456948392.7567334</v>
      </c>
      <c r="L365" s="183" t="s">
        <v>217</v>
      </c>
      <c r="M365" s="54" t="s">
        <v>901</v>
      </c>
      <c r="O365" s="174"/>
      <c r="P365" s="174"/>
      <c r="Q365" s="174"/>
    </row>
    <row r="366" spans="1:18" ht="14.25" x14ac:dyDescent="0.2">
      <c r="A366" s="172" t="s">
        <v>529</v>
      </c>
      <c r="B366" s="375" t="s">
        <v>148</v>
      </c>
      <c r="C366" s="370" t="s">
        <v>698</v>
      </c>
      <c r="D366" s="55" t="s">
        <v>142</v>
      </c>
      <c r="E366" s="151">
        <f>3099200240</f>
        <v>3099200240</v>
      </c>
      <c r="F366" s="186" t="s">
        <v>704</v>
      </c>
      <c r="G366" s="346">
        <v>43237</v>
      </c>
      <c r="H366" s="869">
        <v>2456948393</v>
      </c>
      <c r="I366" s="74">
        <f>141.7/111.82</f>
        <v>1.2672151672330532</v>
      </c>
      <c r="J366" s="76" t="s">
        <v>283</v>
      </c>
      <c r="K366" s="152">
        <f>+E366/I366</f>
        <v>2445677987.5568099</v>
      </c>
      <c r="L366" s="168" t="s">
        <v>217</v>
      </c>
      <c r="M366" s="54" t="s">
        <v>900</v>
      </c>
      <c r="N366" s="190" t="s">
        <v>899</v>
      </c>
      <c r="O366" s="174"/>
      <c r="P366" s="174"/>
      <c r="Q366" s="174"/>
    </row>
    <row r="367" spans="1:18" ht="14.25" x14ac:dyDescent="0.2">
      <c r="A367" s="172" t="s">
        <v>529</v>
      </c>
      <c r="B367" s="375" t="s">
        <v>148</v>
      </c>
      <c r="C367" s="370" t="s">
        <v>698</v>
      </c>
      <c r="D367" s="55" t="s">
        <v>142</v>
      </c>
      <c r="E367" s="151">
        <v>14282029</v>
      </c>
      <c r="F367" s="186" t="s">
        <v>704</v>
      </c>
      <c r="G367" s="346">
        <v>43237</v>
      </c>
      <c r="H367" s="870"/>
      <c r="I367" s="74">
        <f>141.7/111.82</f>
        <v>1.2672151672330532</v>
      </c>
      <c r="J367" s="76" t="s">
        <v>283</v>
      </c>
      <c r="K367" s="152">
        <f>+E367/I367</f>
        <v>11270405.665349329</v>
      </c>
      <c r="L367" s="168"/>
      <c r="M367" s="54" t="s">
        <v>898</v>
      </c>
      <c r="O367" s="174"/>
      <c r="P367" s="174"/>
      <c r="Q367" s="174"/>
    </row>
    <row r="368" spans="1:18" ht="14.25" x14ac:dyDescent="0.2">
      <c r="A368" s="172" t="s">
        <v>529</v>
      </c>
      <c r="B368" s="375" t="s">
        <v>149</v>
      </c>
      <c r="C368" s="370" t="s">
        <v>698</v>
      </c>
      <c r="D368" s="55" t="s">
        <v>142</v>
      </c>
      <c r="E368" s="151">
        <v>3113482269</v>
      </c>
      <c r="F368" s="186" t="s">
        <v>705</v>
      </c>
      <c r="G368" s="346">
        <v>43249</v>
      </c>
      <c r="H368" s="189">
        <v>2456948393</v>
      </c>
      <c r="I368" s="74">
        <f>141.7/111.82</f>
        <v>1.2672151672330532</v>
      </c>
      <c r="J368" s="76" t="s">
        <v>284</v>
      </c>
      <c r="K368" s="152">
        <f>+E368/I368</f>
        <v>2456948393.2221594</v>
      </c>
      <c r="L368" s="168" t="s">
        <v>217</v>
      </c>
      <c r="M368" s="54" t="s">
        <v>897</v>
      </c>
      <c r="O368" s="174"/>
      <c r="P368" s="174"/>
      <c r="Q368" s="174"/>
    </row>
    <row r="369" spans="1:17" ht="14.25" x14ac:dyDescent="0.2">
      <c r="A369" s="172" t="s">
        <v>529</v>
      </c>
      <c r="B369" s="375" t="s">
        <v>150</v>
      </c>
      <c r="C369" s="370" t="s">
        <v>698</v>
      </c>
      <c r="D369" s="55" t="s">
        <v>142</v>
      </c>
      <c r="E369" s="151">
        <v>3126226233</v>
      </c>
      <c r="F369" s="186" t="s">
        <v>706</v>
      </c>
      <c r="G369" s="346">
        <v>43305</v>
      </c>
      <c r="H369" s="189">
        <v>2456948393</v>
      </c>
      <c r="I369" s="74">
        <f>142.28/111.82</f>
        <v>1.272402074763012</v>
      </c>
      <c r="J369" s="76" t="s">
        <v>301</v>
      </c>
      <c r="K369" s="152">
        <f>+E369/I369</f>
        <v>2456948393.1266518</v>
      </c>
      <c r="L369" s="168" t="s">
        <v>242</v>
      </c>
      <c r="M369" s="54" t="s">
        <v>896</v>
      </c>
      <c r="O369" s="174"/>
      <c r="P369" s="174"/>
      <c r="Q369" s="174"/>
    </row>
    <row r="370" spans="1:17" ht="14.25" x14ac:dyDescent="0.2">
      <c r="A370" s="172" t="s">
        <v>529</v>
      </c>
      <c r="B370" s="375" t="s">
        <v>178</v>
      </c>
      <c r="C370" s="370" t="s">
        <v>698</v>
      </c>
      <c r="D370" s="55" t="s">
        <v>142</v>
      </c>
      <c r="E370" s="151">
        <v>3126226233</v>
      </c>
      <c r="F370" s="186" t="s">
        <v>707</v>
      </c>
      <c r="G370" s="346">
        <v>43313</v>
      </c>
      <c r="H370" s="189">
        <v>2456948393</v>
      </c>
      <c r="I370" s="74">
        <f>142.28/111.82</f>
        <v>1.272402074763012</v>
      </c>
      <c r="J370" s="76" t="s">
        <v>301</v>
      </c>
      <c r="K370" s="152">
        <f>+E370/I370</f>
        <v>2456948393.1266518</v>
      </c>
      <c r="L370" s="168" t="s">
        <v>217</v>
      </c>
      <c r="M370" s="54" t="s">
        <v>895</v>
      </c>
      <c r="O370" s="174"/>
      <c r="P370" s="174"/>
      <c r="Q370" s="174"/>
    </row>
    <row r="371" spans="1:17" ht="28.5" x14ac:dyDescent="0.2">
      <c r="A371" s="172" t="s">
        <v>529</v>
      </c>
      <c r="B371" s="142" t="s">
        <v>179</v>
      </c>
      <c r="C371" s="143" t="s">
        <v>698</v>
      </c>
      <c r="D371" s="58" t="s">
        <v>142</v>
      </c>
      <c r="E371" s="152">
        <v>3122051486</v>
      </c>
      <c r="F371" s="145" t="s">
        <v>708</v>
      </c>
      <c r="G371" s="344">
        <v>43353</v>
      </c>
      <c r="H371" s="189">
        <v>2456948393</v>
      </c>
      <c r="I371" s="74">
        <f>142.27/111.82</f>
        <v>1.2723126453228404</v>
      </c>
      <c r="J371" s="76" t="s">
        <v>309</v>
      </c>
      <c r="K371" s="152">
        <f>+E371/I371</f>
        <v>2453839861.9843955</v>
      </c>
      <c r="L371" s="168" t="s">
        <v>709</v>
      </c>
      <c r="M371" s="54" t="s">
        <v>894</v>
      </c>
      <c r="O371" s="174"/>
      <c r="P371" s="174"/>
      <c r="Q371" s="174"/>
    </row>
    <row r="372" spans="1:17" ht="14.25" x14ac:dyDescent="0.2">
      <c r="A372" s="172" t="s">
        <v>529</v>
      </c>
      <c r="B372" s="375" t="s">
        <v>180</v>
      </c>
      <c r="C372" s="370" t="s">
        <v>698</v>
      </c>
      <c r="D372" s="55" t="s">
        <v>142</v>
      </c>
      <c r="E372" s="151">
        <v>3131060150</v>
      </c>
      <c r="F372" s="186" t="s">
        <v>710</v>
      </c>
      <c r="G372" s="346">
        <v>43384</v>
      </c>
      <c r="H372" s="189">
        <v>2456948393</v>
      </c>
      <c r="I372" s="74">
        <f>142.5/111.82</f>
        <v>1.2743695224467895</v>
      </c>
      <c r="J372" s="76" t="s">
        <v>316</v>
      </c>
      <c r="K372" s="152">
        <f>+E372/I372</f>
        <v>2456948392.7929826</v>
      </c>
      <c r="L372" s="168" t="s">
        <v>217</v>
      </c>
      <c r="M372" s="54" t="s">
        <v>893</v>
      </c>
      <c r="O372" s="174"/>
      <c r="P372" s="174"/>
      <c r="Q372" s="174"/>
    </row>
    <row r="373" spans="1:17" ht="14.25" x14ac:dyDescent="0.2">
      <c r="A373" s="172" t="s">
        <v>529</v>
      </c>
      <c r="B373" s="375" t="s">
        <v>181</v>
      </c>
      <c r="C373" s="370" t="s">
        <v>698</v>
      </c>
      <c r="D373" s="55" t="s">
        <v>142</v>
      </c>
      <c r="E373" s="151">
        <v>3131060150</v>
      </c>
      <c r="F373" s="186" t="s">
        <v>711</v>
      </c>
      <c r="G373" s="346">
        <v>43384</v>
      </c>
      <c r="H373" s="189">
        <v>2456948393</v>
      </c>
      <c r="I373" s="74">
        <f>142.5/111.82</f>
        <v>1.2743695224467895</v>
      </c>
      <c r="J373" s="76" t="s">
        <v>316</v>
      </c>
      <c r="K373" s="152">
        <f>+E373/I373</f>
        <v>2456948392.7929826</v>
      </c>
      <c r="L373" s="168" t="s">
        <v>217</v>
      </c>
      <c r="M373" s="54" t="s">
        <v>893</v>
      </c>
      <c r="O373" s="174"/>
      <c r="P373" s="174"/>
      <c r="Q373" s="174"/>
    </row>
    <row r="374" spans="1:17" ht="14.25" x14ac:dyDescent="0.2">
      <c r="A374" s="172" t="s">
        <v>529</v>
      </c>
      <c r="B374" s="375"/>
      <c r="C374" s="370" t="s">
        <v>698</v>
      </c>
      <c r="D374" s="55" t="s">
        <v>142</v>
      </c>
      <c r="E374" s="151">
        <v>4008101</v>
      </c>
      <c r="F374" s="186" t="s">
        <v>322</v>
      </c>
      <c r="G374" s="346">
        <v>43431</v>
      </c>
      <c r="H374" s="189"/>
      <c r="I374" s="74">
        <f>142.5/111.82</f>
        <v>1.2743695224467895</v>
      </c>
      <c r="J374" s="76" t="s">
        <v>323</v>
      </c>
      <c r="K374" s="152">
        <f>+E374/I374</f>
        <v>3145163.8864561403</v>
      </c>
      <c r="L374" s="168" t="s">
        <v>324</v>
      </c>
      <c r="M374" s="54" t="s">
        <v>891</v>
      </c>
      <c r="N374" s="166" t="s">
        <v>892</v>
      </c>
      <c r="O374" s="174"/>
      <c r="P374" s="174"/>
      <c r="Q374" s="174"/>
    </row>
    <row r="375" spans="1:17" ht="14.25" x14ac:dyDescent="0.2">
      <c r="A375" s="172" t="s">
        <v>529</v>
      </c>
      <c r="B375" s="375" t="s">
        <v>182</v>
      </c>
      <c r="C375" s="370" t="s">
        <v>698</v>
      </c>
      <c r="D375" s="55" t="s">
        <v>142</v>
      </c>
      <c r="E375" s="151">
        <v>3134795450</v>
      </c>
      <c r="F375" s="186" t="s">
        <v>712</v>
      </c>
      <c r="G375" s="346">
        <v>43432</v>
      </c>
      <c r="H375" s="189">
        <v>2456948393</v>
      </c>
      <c r="I375" s="74">
        <f>142.67/111.82</f>
        <v>1.2758898229297084</v>
      </c>
      <c r="J375" s="76" t="s">
        <v>323</v>
      </c>
      <c r="K375" s="152">
        <f>+E375/I375</f>
        <v>2456948392.9277353</v>
      </c>
      <c r="L375" s="168" t="s">
        <v>217</v>
      </c>
      <c r="M375" s="54" t="s">
        <v>891</v>
      </c>
      <c r="N375" s="190" t="s">
        <v>890</v>
      </c>
      <c r="O375" s="174"/>
      <c r="P375" s="174"/>
      <c r="Q375" s="174"/>
    </row>
    <row r="376" spans="1:17" ht="14.25" x14ac:dyDescent="0.2">
      <c r="A376" s="172" t="s">
        <v>529</v>
      </c>
      <c r="B376" s="375" t="s">
        <v>183</v>
      </c>
      <c r="C376" s="370" t="s">
        <v>698</v>
      </c>
      <c r="D376" s="55" t="s">
        <v>142</v>
      </c>
      <c r="E376" s="151">
        <v>3138530750</v>
      </c>
      <c r="F376" s="186" t="s">
        <v>713</v>
      </c>
      <c r="G376" s="346">
        <v>43444</v>
      </c>
      <c r="H376" s="189">
        <v>2456948393</v>
      </c>
      <c r="I376" s="74">
        <f>142.84/111.82</f>
        <v>1.2774101234126276</v>
      </c>
      <c r="J376" s="76" t="s">
        <v>325</v>
      </c>
      <c r="K376" s="152">
        <f>+E376/I376</f>
        <v>2456948393.0621672</v>
      </c>
      <c r="L376" s="168" t="s">
        <v>217</v>
      </c>
      <c r="M376" s="54" t="s">
        <v>889</v>
      </c>
      <c r="O376" s="174"/>
      <c r="P376" s="174"/>
      <c r="Q376" s="174"/>
    </row>
    <row r="377" spans="1:17" ht="14.25" x14ac:dyDescent="0.2">
      <c r="A377" s="172" t="s">
        <v>529</v>
      </c>
      <c r="B377" s="375" t="s">
        <v>185</v>
      </c>
      <c r="C377" s="370" t="s">
        <v>698</v>
      </c>
      <c r="D377" s="55" t="s">
        <v>142</v>
      </c>
      <c r="E377" s="151">
        <v>3138530750</v>
      </c>
      <c r="F377" s="186" t="s">
        <v>714</v>
      </c>
      <c r="G377" s="346">
        <v>43444</v>
      </c>
      <c r="H377" s="189">
        <v>2456948393</v>
      </c>
      <c r="I377" s="74">
        <f>142.84/111.82</f>
        <v>1.2774101234126276</v>
      </c>
      <c r="J377" s="76" t="s">
        <v>325</v>
      </c>
      <c r="K377" s="152">
        <f>+E377/I377</f>
        <v>2456948393.0621672</v>
      </c>
      <c r="L377" s="168" t="s">
        <v>217</v>
      </c>
      <c r="M377" s="54" t="s">
        <v>889</v>
      </c>
      <c r="O377" s="174"/>
      <c r="P377" s="174"/>
      <c r="Q377" s="174"/>
    </row>
    <row r="378" spans="1:17" ht="14.25" x14ac:dyDescent="0.2">
      <c r="A378" s="172" t="s">
        <v>529</v>
      </c>
      <c r="B378" s="375" t="s">
        <v>187</v>
      </c>
      <c r="C378" s="370" t="s">
        <v>698</v>
      </c>
      <c r="D378" s="55" t="s">
        <v>142</v>
      </c>
      <c r="E378" s="151">
        <v>3166875084</v>
      </c>
      <c r="F378" s="186" t="s">
        <v>715</v>
      </c>
      <c r="G378" s="346">
        <v>43507</v>
      </c>
      <c r="H378" s="189">
        <v>2456948393</v>
      </c>
      <c r="I378" s="74">
        <f>100.6/78.05</f>
        <v>1.2889173606662396</v>
      </c>
      <c r="J378" s="76" t="s">
        <v>337</v>
      </c>
      <c r="K378" s="152">
        <f>+E378/I378</f>
        <v>2457003979.1868787</v>
      </c>
      <c r="L378" s="168" t="s">
        <v>217</v>
      </c>
      <c r="M378" s="54" t="s">
        <v>888</v>
      </c>
      <c r="O378" s="174"/>
      <c r="P378" s="174"/>
      <c r="Q378" s="174"/>
    </row>
    <row r="379" spans="1:17" ht="14.25" x14ac:dyDescent="0.2">
      <c r="A379" s="172" t="s">
        <v>529</v>
      </c>
      <c r="B379" s="375" t="s">
        <v>189</v>
      </c>
      <c r="C379" s="370" t="s">
        <v>698</v>
      </c>
      <c r="D379" s="55" t="s">
        <v>142</v>
      </c>
      <c r="E379" s="151">
        <v>7000000000</v>
      </c>
      <c r="F379" s="186" t="s">
        <v>716</v>
      </c>
      <c r="G379" s="346">
        <v>43550</v>
      </c>
      <c r="H379" s="189">
        <v>2456948393</v>
      </c>
      <c r="I379" s="74">
        <f>101.18/78.05</f>
        <v>1.2963484945547727</v>
      </c>
      <c r="J379" s="76" t="s">
        <v>344</v>
      </c>
      <c r="K379" s="152">
        <f>+E379/I379</f>
        <v>5399782565.7244511</v>
      </c>
      <c r="L379" s="168" t="s">
        <v>345</v>
      </c>
      <c r="M379" s="54" t="s">
        <v>887</v>
      </c>
      <c r="O379" s="174"/>
      <c r="P379" s="174"/>
      <c r="Q379" s="174"/>
    </row>
    <row r="380" spans="1:17" ht="15" x14ac:dyDescent="0.2">
      <c r="A380" s="172" t="s">
        <v>529</v>
      </c>
      <c r="B380" s="375" t="s">
        <v>191</v>
      </c>
      <c r="C380" s="370" t="s">
        <v>698</v>
      </c>
      <c r="D380" s="55" t="s">
        <v>142</v>
      </c>
      <c r="E380" s="187"/>
      <c r="F380" s="186" t="s">
        <v>717</v>
      </c>
      <c r="G380" s="346"/>
      <c r="H380" s="189">
        <v>2456948393</v>
      </c>
      <c r="I380" s="74">
        <f>101.18/78.05</f>
        <v>1.2963484945547727</v>
      </c>
      <c r="J380" s="76"/>
      <c r="K380" s="152"/>
      <c r="L380" s="188" t="s">
        <v>401</v>
      </c>
      <c r="M380" s="54"/>
      <c r="O380" s="174"/>
      <c r="P380" s="174"/>
      <c r="Q380" s="174"/>
    </row>
    <row r="381" spans="1:17" ht="15" x14ac:dyDescent="0.2">
      <c r="A381" s="172" t="s">
        <v>529</v>
      </c>
      <c r="B381" s="375" t="s">
        <v>245</v>
      </c>
      <c r="C381" s="370" t="s">
        <v>698</v>
      </c>
      <c r="D381" s="55" t="s">
        <v>142</v>
      </c>
      <c r="E381" s="187"/>
      <c r="F381" s="186" t="s">
        <v>718</v>
      </c>
      <c r="G381" s="346"/>
      <c r="H381" s="185">
        <v>1455974867</v>
      </c>
      <c r="I381" s="74">
        <f>101.18/78.05</f>
        <v>1.2963484945547727</v>
      </c>
      <c r="J381" s="76"/>
      <c r="K381" s="152"/>
      <c r="L381" s="188" t="s">
        <v>401</v>
      </c>
      <c r="M381" s="54"/>
      <c r="O381" s="174"/>
      <c r="P381" s="174"/>
      <c r="Q381" s="174"/>
    </row>
    <row r="382" spans="1:17" ht="15" x14ac:dyDescent="0.2">
      <c r="A382" s="172" t="s">
        <v>529</v>
      </c>
      <c r="B382" s="375" t="s">
        <v>246</v>
      </c>
      <c r="C382" s="370" t="s">
        <v>698</v>
      </c>
      <c r="D382" s="55" t="s">
        <v>142</v>
      </c>
      <c r="E382" s="187">
        <v>6309098263</v>
      </c>
      <c r="F382" s="186" t="s">
        <v>719</v>
      </c>
      <c r="G382" s="346">
        <v>43612</v>
      </c>
      <c r="H382" s="185">
        <v>1455974867</v>
      </c>
      <c r="I382" s="74">
        <f>102.12/78.05</f>
        <v>1.3083920563741192</v>
      </c>
      <c r="J382" s="76" t="s">
        <v>400</v>
      </c>
      <c r="K382" s="152">
        <f>+E382/I382</f>
        <v>4822024279.5451431</v>
      </c>
      <c r="L382" s="168" t="s">
        <v>420</v>
      </c>
      <c r="M382" s="54"/>
      <c r="N382" s="166" t="s">
        <v>886</v>
      </c>
      <c r="O382" s="174"/>
      <c r="P382" s="174"/>
      <c r="Q382" s="174"/>
    </row>
    <row r="383" spans="1:17" ht="15" x14ac:dyDescent="0.2">
      <c r="A383" s="172" t="s">
        <v>529</v>
      </c>
      <c r="B383" s="375" t="s">
        <v>247</v>
      </c>
      <c r="C383" s="370" t="s">
        <v>698</v>
      </c>
      <c r="D383" s="55" t="s">
        <v>142</v>
      </c>
      <c r="E383" s="187"/>
      <c r="F383" s="186" t="s">
        <v>720</v>
      </c>
      <c r="G383" s="346"/>
      <c r="H383" s="185">
        <v>1455974867</v>
      </c>
      <c r="I383" s="74"/>
      <c r="J383" s="76"/>
      <c r="K383" s="152"/>
      <c r="L383" s="168" t="s">
        <v>217</v>
      </c>
      <c r="M383" s="54"/>
      <c r="O383" s="174"/>
      <c r="P383" s="174"/>
      <c r="Q383" s="174"/>
    </row>
    <row r="384" spans="1:17" ht="15" x14ac:dyDescent="0.2">
      <c r="A384" s="172" t="s">
        <v>529</v>
      </c>
      <c r="B384" s="375" t="s">
        <v>248</v>
      </c>
      <c r="C384" s="370" t="s">
        <v>698</v>
      </c>
      <c r="D384" s="55" t="s">
        <v>142</v>
      </c>
      <c r="E384" s="187"/>
      <c r="F384" s="186" t="s">
        <v>721</v>
      </c>
      <c r="G384" s="346"/>
      <c r="H384" s="185">
        <v>1455974867</v>
      </c>
      <c r="I384" s="74"/>
      <c r="J384" s="76"/>
      <c r="K384" s="152"/>
      <c r="L384" s="168" t="s">
        <v>217</v>
      </c>
      <c r="M384" s="54"/>
      <c r="O384" s="174"/>
      <c r="P384" s="174"/>
      <c r="Q384" s="174"/>
    </row>
    <row r="385" spans="1:18" ht="15" x14ac:dyDescent="0.25">
      <c r="A385" s="172" t="s">
        <v>529</v>
      </c>
      <c r="B385" s="142" t="s">
        <v>249</v>
      </c>
      <c r="C385" s="143" t="s">
        <v>698</v>
      </c>
      <c r="D385" s="58" t="s">
        <v>142</v>
      </c>
      <c r="E385" s="144">
        <v>2643821720</v>
      </c>
      <c r="F385" s="145" t="s">
        <v>722</v>
      </c>
      <c r="G385" s="344">
        <v>43650</v>
      </c>
      <c r="H385" s="184">
        <v>1455974867</v>
      </c>
      <c r="I385" s="74">
        <f>102.44/78.05</f>
        <v>1.3124919923126201</v>
      </c>
      <c r="J385" s="76" t="s">
        <v>421</v>
      </c>
      <c r="K385" s="152">
        <f>+E385/I385</f>
        <v>2014352647.8524013</v>
      </c>
      <c r="L385" s="183" t="s">
        <v>422</v>
      </c>
      <c r="M385" s="54" t="s">
        <v>885</v>
      </c>
      <c r="O385" s="174"/>
      <c r="P385" s="174"/>
      <c r="Q385" s="174"/>
    </row>
    <row r="386" spans="1:18" ht="15" x14ac:dyDescent="0.25">
      <c r="A386" s="172" t="s">
        <v>529</v>
      </c>
      <c r="B386" s="142" t="s">
        <v>777</v>
      </c>
      <c r="C386" s="143" t="s">
        <v>698</v>
      </c>
      <c r="D386" s="58" t="s">
        <v>142</v>
      </c>
      <c r="E386" s="144">
        <v>9754517</v>
      </c>
      <c r="F386" s="145" t="s">
        <v>722</v>
      </c>
      <c r="G386" s="344">
        <v>43658</v>
      </c>
      <c r="H386" s="184"/>
      <c r="I386" s="74">
        <f>102.71/78.05</f>
        <v>1.3159513132607303</v>
      </c>
      <c r="J386" s="76" t="s">
        <v>423</v>
      </c>
      <c r="K386" s="152">
        <f>+E386/I386</f>
        <v>7412521.194138837</v>
      </c>
      <c r="L386" s="183" t="s">
        <v>424</v>
      </c>
      <c r="M386" s="54" t="s">
        <v>884</v>
      </c>
      <c r="O386" s="174"/>
      <c r="P386" s="174"/>
      <c r="Q386" s="174"/>
    </row>
    <row r="387" spans="1:18" ht="26.25" x14ac:dyDescent="0.25">
      <c r="A387" s="311" t="s">
        <v>529</v>
      </c>
      <c r="B387" s="310" t="s">
        <v>777</v>
      </c>
      <c r="C387" s="309" t="s">
        <v>698</v>
      </c>
      <c r="D387" s="308" t="s">
        <v>142</v>
      </c>
      <c r="E387" s="307">
        <v>3518806545</v>
      </c>
      <c r="F387" s="306"/>
      <c r="G387" s="345">
        <v>43916</v>
      </c>
      <c r="H387" s="305"/>
      <c r="I387" s="304">
        <f>104.94/78.05</f>
        <v>1.3445227418321588</v>
      </c>
      <c r="J387" s="303" t="s">
        <v>723</v>
      </c>
      <c r="K387" s="302">
        <f>+E387/I387</f>
        <v>2617141707.9974275</v>
      </c>
      <c r="L387" s="301"/>
      <c r="M387" s="300" t="s">
        <v>883</v>
      </c>
      <c r="N387" s="299" t="s">
        <v>990</v>
      </c>
      <c r="O387" s="174"/>
      <c r="P387" s="174"/>
      <c r="Q387" s="174"/>
    </row>
    <row r="388" spans="1:18" ht="26.25" x14ac:dyDescent="0.25">
      <c r="A388" s="311" t="s">
        <v>529</v>
      </c>
      <c r="B388" s="310" t="s">
        <v>777</v>
      </c>
      <c r="C388" s="309" t="s">
        <v>698</v>
      </c>
      <c r="D388" s="308" t="s">
        <v>142</v>
      </c>
      <c r="E388" s="307">
        <v>-3518806545</v>
      </c>
      <c r="F388" s="306"/>
      <c r="G388" s="345">
        <v>43916</v>
      </c>
      <c r="H388" s="305"/>
      <c r="I388" s="304">
        <f>104.94/78.05</f>
        <v>1.3445227418321588</v>
      </c>
      <c r="J388" s="303" t="s">
        <v>723</v>
      </c>
      <c r="K388" s="302">
        <f>+E388/I388</f>
        <v>-2617141707.9974275</v>
      </c>
      <c r="L388" s="301"/>
      <c r="M388" s="300" t="s">
        <v>883</v>
      </c>
      <c r="N388" s="299" t="s">
        <v>990</v>
      </c>
      <c r="O388" s="174"/>
      <c r="P388" s="174"/>
      <c r="Q388" s="174"/>
    </row>
    <row r="389" spans="1:18" ht="15" hidden="1" outlineLevel="1" x14ac:dyDescent="0.25">
      <c r="A389" s="172" t="s">
        <v>529</v>
      </c>
      <c r="B389" s="142"/>
      <c r="C389" s="143"/>
      <c r="D389" s="58"/>
      <c r="E389" s="144"/>
      <c r="F389" s="145"/>
      <c r="G389" s="344"/>
      <c r="H389" s="327"/>
      <c r="I389" s="326"/>
      <c r="J389" s="325"/>
      <c r="K389" s="324"/>
      <c r="L389" s="183"/>
      <c r="M389" s="54"/>
      <c r="O389" s="174"/>
      <c r="P389" s="174"/>
      <c r="Q389" s="174"/>
    </row>
    <row r="390" spans="1:18" ht="15" hidden="1" outlineLevel="1" x14ac:dyDescent="0.25">
      <c r="A390" s="172" t="s">
        <v>529</v>
      </c>
      <c r="B390" s="142"/>
      <c r="C390" s="143"/>
      <c r="D390" s="58"/>
      <c r="E390" s="144"/>
      <c r="F390" s="145"/>
      <c r="G390" s="344"/>
      <c r="H390" s="327"/>
      <c r="I390" s="326"/>
      <c r="J390" s="325"/>
      <c r="K390" s="324"/>
      <c r="L390" s="183"/>
      <c r="M390" s="54"/>
      <c r="O390" s="174"/>
      <c r="P390" s="174"/>
      <c r="Q390" s="174"/>
    </row>
    <row r="391" spans="1:18" ht="15" hidden="1" outlineLevel="1" x14ac:dyDescent="0.25">
      <c r="A391" s="172" t="s">
        <v>529</v>
      </c>
      <c r="B391" s="142"/>
      <c r="C391" s="143"/>
      <c r="D391" s="58"/>
      <c r="E391" s="144"/>
      <c r="F391" s="145"/>
      <c r="G391" s="344"/>
      <c r="H391" s="327"/>
      <c r="I391" s="326"/>
      <c r="J391" s="325"/>
      <c r="K391" s="324"/>
      <c r="L391" s="183"/>
      <c r="M391" s="54"/>
      <c r="O391" s="174"/>
      <c r="P391" s="174"/>
      <c r="Q391" s="174"/>
    </row>
    <row r="392" spans="1:18" ht="15" hidden="1" outlineLevel="1" x14ac:dyDescent="0.25">
      <c r="A392" s="172" t="s">
        <v>529</v>
      </c>
      <c r="B392" s="142"/>
      <c r="C392" s="143"/>
      <c r="D392" s="58"/>
      <c r="E392" s="144"/>
      <c r="F392" s="145"/>
      <c r="G392" s="344"/>
      <c r="H392" s="327"/>
      <c r="I392" s="326"/>
      <c r="J392" s="325"/>
      <c r="K392" s="324"/>
      <c r="L392" s="183"/>
      <c r="M392" s="54"/>
      <c r="O392" s="174"/>
      <c r="P392" s="174"/>
      <c r="Q392" s="174"/>
    </row>
    <row r="393" spans="1:18" ht="15" hidden="1" outlineLevel="1" x14ac:dyDescent="0.25">
      <c r="A393" s="172" t="s">
        <v>529</v>
      </c>
      <c r="B393" s="142"/>
      <c r="C393" s="143"/>
      <c r="D393" s="58"/>
      <c r="E393" s="144"/>
      <c r="F393" s="145"/>
      <c r="G393" s="344"/>
      <c r="H393" s="327"/>
      <c r="I393" s="326"/>
      <c r="J393" s="325"/>
      <c r="K393" s="324"/>
      <c r="L393" s="183"/>
      <c r="M393" s="54"/>
      <c r="O393" s="174"/>
      <c r="P393" s="174"/>
      <c r="Q393" s="174"/>
    </row>
    <row r="394" spans="1:18" ht="15" hidden="1" outlineLevel="1" x14ac:dyDescent="0.25">
      <c r="A394" s="172" t="s">
        <v>529</v>
      </c>
      <c r="B394" s="142"/>
      <c r="C394" s="143"/>
      <c r="D394" s="58"/>
      <c r="E394" s="144"/>
      <c r="F394" s="145"/>
      <c r="G394" s="344"/>
      <c r="H394" s="327"/>
      <c r="I394" s="326"/>
      <c r="J394" s="325"/>
      <c r="K394" s="324"/>
      <c r="L394" s="183"/>
      <c r="M394" s="54"/>
      <c r="O394" s="174"/>
      <c r="P394" s="174"/>
      <c r="Q394" s="174"/>
    </row>
    <row r="395" spans="1:18" ht="15" hidden="1" outlineLevel="1" x14ac:dyDescent="0.25">
      <c r="A395" s="172" t="s">
        <v>529</v>
      </c>
      <c r="B395" s="142"/>
      <c r="C395" s="143"/>
      <c r="D395" s="58"/>
      <c r="E395" s="144"/>
      <c r="F395" s="145"/>
      <c r="G395" s="344"/>
      <c r="H395" s="327"/>
      <c r="I395" s="326"/>
      <c r="J395" s="325"/>
      <c r="K395" s="324"/>
      <c r="L395" s="183"/>
      <c r="M395" s="54"/>
      <c r="O395" s="174"/>
      <c r="P395" s="174"/>
      <c r="Q395" s="174"/>
    </row>
    <row r="396" spans="1:18" ht="15" hidden="1" outlineLevel="1" x14ac:dyDescent="0.25">
      <c r="A396" s="172" t="s">
        <v>529</v>
      </c>
      <c r="B396" s="142"/>
      <c r="C396" s="143"/>
      <c r="D396" s="58"/>
      <c r="E396" s="144"/>
      <c r="F396" s="145"/>
      <c r="G396" s="344"/>
      <c r="H396" s="327"/>
      <c r="I396" s="326"/>
      <c r="J396" s="325"/>
      <c r="K396" s="324"/>
      <c r="L396" s="183"/>
      <c r="M396" s="54"/>
      <c r="O396" s="174"/>
      <c r="P396" s="174"/>
      <c r="Q396" s="174"/>
    </row>
    <row r="397" spans="1:18" ht="15" hidden="1" outlineLevel="1" x14ac:dyDescent="0.25">
      <c r="A397" s="172" t="s">
        <v>529</v>
      </c>
      <c r="B397" s="142"/>
      <c r="C397" s="143"/>
      <c r="D397" s="58"/>
      <c r="E397" s="144"/>
      <c r="F397" s="145"/>
      <c r="G397" s="344"/>
      <c r="H397" s="327"/>
      <c r="I397" s="326"/>
      <c r="J397" s="325"/>
      <c r="K397" s="324"/>
      <c r="L397" s="183"/>
      <c r="M397" s="54"/>
      <c r="O397" s="174"/>
      <c r="P397" s="174"/>
      <c r="Q397" s="174"/>
    </row>
    <row r="398" spans="1:18" ht="15" hidden="1" outlineLevel="1" x14ac:dyDescent="0.25">
      <c r="A398" s="172" t="s">
        <v>529</v>
      </c>
      <c r="B398" s="142"/>
      <c r="C398" s="143"/>
      <c r="D398" s="58"/>
      <c r="E398" s="144"/>
      <c r="F398" s="145"/>
      <c r="G398" s="344"/>
      <c r="H398" s="327"/>
      <c r="I398" s="326"/>
      <c r="J398" s="325"/>
      <c r="K398" s="324"/>
      <c r="L398" s="183"/>
      <c r="M398" s="54"/>
      <c r="O398" s="174"/>
      <c r="P398" s="174"/>
      <c r="Q398" s="174"/>
    </row>
    <row r="399" spans="1:18" s="117" customFormat="1" collapsed="1" x14ac:dyDescent="0.2">
      <c r="A399" s="172" t="s">
        <v>529</v>
      </c>
      <c r="B399" s="146" t="s">
        <v>425</v>
      </c>
      <c r="C399" s="147"/>
      <c r="D399" s="120"/>
      <c r="E399" s="148">
        <f>SUM(E360:E388)</f>
        <v>65730763874</v>
      </c>
      <c r="F399" s="149"/>
      <c r="G399" s="343"/>
      <c r="H399" s="182">
        <f>SUM(H360:H386)</f>
        <v>51504945409</v>
      </c>
      <c r="I399" s="121"/>
      <c r="J399" s="122"/>
      <c r="K399" s="181">
        <f>SUM(K360:K388)</f>
        <v>51554838521.714149</v>
      </c>
      <c r="L399" s="180">
        <f>+K399-H399</f>
        <v>49893112.714149475</v>
      </c>
      <c r="M399" s="179"/>
      <c r="O399" s="57"/>
      <c r="P399" s="57"/>
      <c r="Q399" s="57"/>
      <c r="R399" s="57"/>
    </row>
    <row r="400" spans="1:18" x14ac:dyDescent="0.2">
      <c r="A400" s="172" t="s">
        <v>529</v>
      </c>
      <c r="B400" s="178"/>
      <c r="C400" s="178"/>
      <c r="D400" s="54"/>
      <c r="E400" s="54"/>
      <c r="F400" s="54"/>
      <c r="G400" s="342"/>
      <c r="H400" s="177"/>
      <c r="I400" s="54"/>
      <c r="J400" s="54"/>
      <c r="K400" s="54"/>
      <c r="L400" s="54"/>
      <c r="M400" s="54"/>
    </row>
    <row r="401" spans="1:18" s="173" customFormat="1" ht="15" x14ac:dyDescent="0.25">
      <c r="A401" s="173" t="s">
        <v>478</v>
      </c>
      <c r="B401" s="372" t="s">
        <v>331</v>
      </c>
      <c r="C401" s="372"/>
      <c r="D401" s="372"/>
      <c r="E401" s="372"/>
      <c r="F401" s="372"/>
      <c r="G401" s="341"/>
      <c r="H401" s="372"/>
      <c r="I401" s="372"/>
      <c r="J401" s="372"/>
      <c r="K401" s="372"/>
      <c r="L401" s="372"/>
      <c r="M401" s="175"/>
      <c r="O401" s="174"/>
      <c r="P401" s="174"/>
      <c r="Q401" s="174"/>
      <c r="R401" s="174"/>
    </row>
    <row r="402" spans="1:18" s="173" customFormat="1" ht="15" x14ac:dyDescent="0.25">
      <c r="A402" s="176" t="s">
        <v>529</v>
      </c>
      <c r="B402" s="137" t="s">
        <v>129</v>
      </c>
      <c r="C402" s="138" t="s">
        <v>130</v>
      </c>
      <c r="D402" s="138" t="s">
        <v>131</v>
      </c>
      <c r="E402" s="850" t="s">
        <v>132</v>
      </c>
      <c r="F402" s="851"/>
      <c r="G402" s="850" t="s">
        <v>133</v>
      </c>
      <c r="H402" s="852"/>
      <c r="I402" s="852"/>
      <c r="J402" s="852"/>
      <c r="K402" s="851"/>
      <c r="L402" s="139" t="s">
        <v>96</v>
      </c>
      <c r="M402" s="139" t="s">
        <v>776</v>
      </c>
      <c r="O402" s="174"/>
      <c r="P402" s="174"/>
      <c r="Q402" s="174"/>
      <c r="R402" s="174"/>
    </row>
    <row r="403" spans="1:18" s="173" customFormat="1" ht="45" x14ac:dyDescent="0.25">
      <c r="A403" s="176" t="s">
        <v>529</v>
      </c>
      <c r="B403" s="137"/>
      <c r="C403" s="138"/>
      <c r="D403" s="138"/>
      <c r="E403" s="140" t="s">
        <v>134</v>
      </c>
      <c r="F403" s="140" t="s">
        <v>135</v>
      </c>
      <c r="G403" s="340" t="s">
        <v>607</v>
      </c>
      <c r="H403" s="140" t="s">
        <v>136</v>
      </c>
      <c r="I403" s="140" t="s">
        <v>137</v>
      </c>
      <c r="J403" s="140" t="s">
        <v>138</v>
      </c>
      <c r="K403" s="140" t="s">
        <v>139</v>
      </c>
      <c r="L403" s="139"/>
      <c r="M403" s="175"/>
      <c r="O403" s="174"/>
      <c r="P403" s="174"/>
      <c r="Q403" s="174"/>
      <c r="R403" s="174"/>
    </row>
    <row r="404" spans="1:18" ht="28.5" x14ac:dyDescent="0.2">
      <c r="A404" s="172" t="s">
        <v>529</v>
      </c>
      <c r="B404" s="375" t="s">
        <v>775</v>
      </c>
      <c r="C404" s="153" t="s">
        <v>724</v>
      </c>
      <c r="D404" s="55" t="s">
        <v>142</v>
      </c>
      <c r="E404" s="136">
        <v>13016958191</v>
      </c>
      <c r="F404" s="171">
        <v>43465</v>
      </c>
      <c r="G404" s="339">
        <v>43462</v>
      </c>
      <c r="H404" s="170">
        <v>10214287467</v>
      </c>
      <c r="I404" s="78">
        <f>142.84/111.82</f>
        <v>1.2774101234126276</v>
      </c>
      <c r="J404" s="79" t="s">
        <v>332</v>
      </c>
      <c r="K404" s="50">
        <f>+E404/I404</f>
        <v>10190116668.42355</v>
      </c>
      <c r="L404" s="168" t="s">
        <v>725</v>
      </c>
      <c r="M404" s="54"/>
    </row>
    <row r="405" spans="1:18" ht="15" x14ac:dyDescent="0.2">
      <c r="A405" s="172" t="s">
        <v>529</v>
      </c>
      <c r="B405" s="375"/>
      <c r="C405" s="154" t="s">
        <v>724</v>
      </c>
      <c r="D405" s="55" t="s">
        <v>142</v>
      </c>
      <c r="E405" s="136">
        <v>30876023</v>
      </c>
      <c r="F405" s="171">
        <v>43465</v>
      </c>
      <c r="G405" s="339">
        <v>43469</v>
      </c>
      <c r="H405" s="170"/>
      <c r="I405" s="78">
        <f>142.84/111.82</f>
        <v>1.2774101234126276</v>
      </c>
      <c r="J405" s="79" t="s">
        <v>332</v>
      </c>
      <c r="K405" s="50">
        <f>+E405/I405</f>
        <v>24170798.738868661</v>
      </c>
      <c r="L405" s="168" t="s">
        <v>242</v>
      </c>
      <c r="M405" s="54"/>
    </row>
    <row r="406" spans="1:18" ht="15" x14ac:dyDescent="0.2">
      <c r="A406" s="172" t="s">
        <v>529</v>
      </c>
      <c r="B406" s="375" t="s">
        <v>774</v>
      </c>
      <c r="C406" s="154" t="s">
        <v>724</v>
      </c>
      <c r="D406" s="55" t="s">
        <v>142</v>
      </c>
      <c r="E406" s="136">
        <v>55856315730</v>
      </c>
      <c r="F406" s="171">
        <v>43830</v>
      </c>
      <c r="G406" s="338">
        <v>43829</v>
      </c>
      <c r="H406" s="170">
        <v>42105325891</v>
      </c>
      <c r="I406" s="86">
        <f>103.54/78.05</f>
        <v>1.3265855221012173</v>
      </c>
      <c r="J406" s="87" t="s">
        <v>479</v>
      </c>
      <c r="K406" s="169">
        <f>+E406/I406</f>
        <v>42105325890.733047</v>
      </c>
      <c r="L406" s="168" t="s">
        <v>480</v>
      </c>
      <c r="M406" s="54" t="s">
        <v>882</v>
      </c>
    </row>
    <row r="407" spans="1:18" ht="15" x14ac:dyDescent="0.2">
      <c r="A407" s="172" t="s">
        <v>529</v>
      </c>
      <c r="B407" s="375" t="s">
        <v>1024</v>
      </c>
      <c r="C407" s="154" t="s">
        <v>724</v>
      </c>
      <c r="D407" s="55" t="s">
        <v>142</v>
      </c>
      <c r="E407" s="136">
        <v>150534930432</v>
      </c>
      <c r="F407" s="171">
        <v>44196</v>
      </c>
      <c r="G407" s="373">
        <v>44195</v>
      </c>
      <c r="H407" s="312">
        <v>111812441190</v>
      </c>
      <c r="I407" s="86">
        <f>105.08/78.05</f>
        <v>1.3463164638052532</v>
      </c>
      <c r="J407" s="87" t="s">
        <v>1023</v>
      </c>
      <c r="K407" s="169">
        <f>+E407/I407</f>
        <v>111812441189.73734</v>
      </c>
      <c r="L407" s="168" t="s">
        <v>480</v>
      </c>
      <c r="M407" s="54" t="s">
        <v>1101</v>
      </c>
    </row>
    <row r="408" spans="1:18" ht="13.5" thickBot="1" x14ac:dyDescent="0.25">
      <c r="A408" s="172" t="s">
        <v>529</v>
      </c>
    </row>
    <row r="409" spans="1:18" ht="13.5" thickBot="1" x14ac:dyDescent="0.25">
      <c r="A409" s="172" t="s">
        <v>529</v>
      </c>
      <c r="H409" s="298">
        <v>51504945409</v>
      </c>
      <c r="I409" s="297"/>
    </row>
    <row r="410" spans="1:18" x14ac:dyDescent="0.2">
      <c r="A410" s="172" t="s">
        <v>529</v>
      </c>
    </row>
    <row r="411" spans="1:18" x14ac:dyDescent="0.2">
      <c r="A411" s="172" t="s">
        <v>529</v>
      </c>
      <c r="H411" s="296">
        <f>+H399-H409</f>
        <v>0</v>
      </c>
    </row>
  </sheetData>
  <autoFilter ref="A5:R411" xr:uid="{D2BE83C0-7D69-4C2D-8B2E-AEA54A43E5AF}"/>
  <mergeCells count="36">
    <mergeCell ref="G348:K348"/>
    <mergeCell ref="H361:H362"/>
    <mergeCell ref="H366:H367"/>
    <mergeCell ref="E358:F358"/>
    <mergeCell ref="G358:K358"/>
    <mergeCell ref="G243:K243"/>
    <mergeCell ref="M255:M256"/>
    <mergeCell ref="O281:Q281"/>
    <mergeCell ref="E402:F402"/>
    <mergeCell ref="G402:K402"/>
    <mergeCell ref="E275:F275"/>
    <mergeCell ref="G275:K275"/>
    <mergeCell ref="E348:F348"/>
    <mergeCell ref="B2:L2"/>
    <mergeCell ref="E4:F4"/>
    <mergeCell ref="G4:K4"/>
    <mergeCell ref="E191:F191"/>
    <mergeCell ref="G191:K191"/>
    <mergeCell ref="F246:F247"/>
    <mergeCell ref="B246:B247"/>
    <mergeCell ref="B230:B231"/>
    <mergeCell ref="F230:F231"/>
    <mergeCell ref="H230:H231"/>
    <mergeCell ref="H221:H222"/>
    <mergeCell ref="H225:H226"/>
    <mergeCell ref="H246:H247"/>
    <mergeCell ref="L230:L231"/>
    <mergeCell ref="B318:B319"/>
    <mergeCell ref="H318:H319"/>
    <mergeCell ref="H205:H206"/>
    <mergeCell ref="B205:B206"/>
    <mergeCell ref="E219:F219"/>
    <mergeCell ref="G219:K219"/>
    <mergeCell ref="E243:F243"/>
    <mergeCell ref="B261:B262"/>
    <mergeCell ref="H261:H262"/>
  </mergeCells>
  <conditionalFormatting sqref="G1:G3 G143:G176 G193:G218 G221:G241 G245:G273 G277:G347 G361:G400 G350:G357 G404:G1048576 G179:G190 G6:G141">
    <cfRule type="cellIs" dxfId="94" priority="3" operator="greaterThan">
      <formula>$B$1</formula>
    </cfRule>
  </conditionalFormatting>
  <conditionalFormatting sqref="G178">
    <cfRule type="cellIs" dxfId="93" priority="2" operator="greaterThan">
      <formula>$B$1</formula>
    </cfRule>
  </conditionalFormatting>
  <conditionalFormatting sqref="G177">
    <cfRule type="cellIs" dxfId="92" priority="1" operator="greaterThan">
      <formula>$B$1</formula>
    </cfRule>
  </conditionalFormatting>
  <hyperlinks>
    <hyperlink ref="K339" r:id="rId1" display="..\..\Varios\2019-10-07 Cálculos incumplimiento fondeo Ambiental.xlsx" xr:uid="{85C3E5B0-CECB-4D3A-9159-F040331E5727}"/>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zoomScale="85" zoomScaleNormal="85" workbookViewId="0">
      <selection activeCell="B9" sqref="B9:G22"/>
    </sheetView>
  </sheetViews>
  <sheetFormatPr baseColWidth="10" defaultColWidth="11.5703125" defaultRowHeight="15" x14ac:dyDescent="0.25"/>
  <cols>
    <col min="1" max="16384" width="11.5703125" style="128"/>
  </cols>
  <sheetData>
    <row r="1" spans="2:12" x14ac:dyDescent="0.25">
      <c r="B1" s="871"/>
      <c r="C1" s="872"/>
      <c r="D1" s="873"/>
      <c r="E1" s="877" t="s">
        <v>251</v>
      </c>
      <c r="F1" s="877"/>
      <c r="G1" s="877"/>
      <c r="H1" s="877"/>
      <c r="I1" s="877"/>
      <c r="J1" s="877"/>
      <c r="K1" s="879"/>
      <c r="L1" s="880"/>
    </row>
    <row r="2" spans="2:12" x14ac:dyDescent="0.25">
      <c r="B2" s="874"/>
      <c r="C2" s="875"/>
      <c r="D2" s="876"/>
      <c r="E2" s="878"/>
      <c r="F2" s="878"/>
      <c r="G2" s="878"/>
      <c r="H2" s="878"/>
      <c r="I2" s="878"/>
      <c r="J2" s="878"/>
      <c r="K2" s="881"/>
      <c r="L2" s="882"/>
    </row>
    <row r="3" spans="2:12" x14ac:dyDescent="0.25">
      <c r="B3" s="874"/>
      <c r="C3" s="875"/>
      <c r="D3" s="876"/>
      <c r="E3" s="878"/>
      <c r="F3" s="878"/>
      <c r="G3" s="878"/>
      <c r="H3" s="878"/>
      <c r="I3" s="878"/>
      <c r="J3" s="878"/>
      <c r="K3" s="881"/>
      <c r="L3" s="882"/>
    </row>
    <row r="4" spans="2:12" x14ac:dyDescent="0.25">
      <c r="B4" s="874"/>
      <c r="C4" s="875"/>
      <c r="D4" s="876"/>
      <c r="E4" s="883" t="s">
        <v>972</v>
      </c>
      <c r="F4" s="883"/>
      <c r="G4" s="883"/>
      <c r="H4" s="883"/>
      <c r="I4" s="883"/>
      <c r="J4" s="883"/>
      <c r="K4" s="881"/>
      <c r="L4" s="882"/>
    </row>
    <row r="5" spans="2:12" x14ac:dyDescent="0.25">
      <c r="B5" s="874"/>
      <c r="C5" s="875"/>
      <c r="D5" s="876"/>
      <c r="E5" s="884"/>
      <c r="F5" s="884"/>
      <c r="G5" s="884"/>
      <c r="H5" s="884"/>
      <c r="I5" s="885" t="s">
        <v>973</v>
      </c>
      <c r="J5" s="886">
        <v>10</v>
      </c>
      <c r="K5" s="881"/>
      <c r="L5" s="882"/>
    </row>
    <row r="6" spans="2:12" ht="24" x14ac:dyDescent="0.25">
      <c r="B6" s="874"/>
      <c r="C6" s="875"/>
      <c r="D6" s="876"/>
      <c r="E6" s="361" t="s">
        <v>289</v>
      </c>
      <c r="F6" s="281">
        <v>44258</v>
      </c>
      <c r="G6" s="282" t="s">
        <v>290</v>
      </c>
      <c r="H6" s="281">
        <v>44265</v>
      </c>
      <c r="I6" s="885"/>
      <c r="J6" s="886"/>
      <c r="K6" s="887"/>
      <c r="L6" s="888"/>
    </row>
    <row r="7" spans="2:12" ht="24" x14ac:dyDescent="0.25">
      <c r="B7" s="889" t="s">
        <v>974</v>
      </c>
      <c r="C7" s="889"/>
      <c r="D7" s="889"/>
      <c r="E7" s="889" t="s">
        <v>106</v>
      </c>
      <c r="F7" s="889"/>
      <c r="G7" s="889" t="s">
        <v>107</v>
      </c>
      <c r="H7" s="889"/>
      <c r="I7" s="360" t="s">
        <v>4</v>
      </c>
      <c r="J7" s="360" t="s">
        <v>2</v>
      </c>
      <c r="K7" s="890" t="s">
        <v>0</v>
      </c>
      <c r="L7" s="890"/>
    </row>
    <row r="8" spans="2:12" ht="24" x14ac:dyDescent="0.25">
      <c r="B8" s="891" t="s">
        <v>975</v>
      </c>
      <c r="C8" s="891"/>
      <c r="D8" s="891"/>
      <c r="E8" s="889" t="s">
        <v>976</v>
      </c>
      <c r="F8" s="889"/>
      <c r="G8" s="889" t="s">
        <v>976</v>
      </c>
      <c r="H8" s="889"/>
      <c r="I8" s="272">
        <v>41944</v>
      </c>
      <c r="J8" s="360">
        <v>1</v>
      </c>
      <c r="K8" s="890" t="s">
        <v>291</v>
      </c>
      <c r="L8" s="890"/>
    </row>
    <row r="9" spans="2:12" x14ac:dyDescent="0.25">
      <c r="B9" s="892" t="s">
        <v>452</v>
      </c>
      <c r="C9" s="893"/>
      <c r="D9" s="893"/>
      <c r="E9" s="893"/>
      <c r="F9" s="893"/>
      <c r="G9" s="894"/>
      <c r="H9" s="892" t="s">
        <v>453</v>
      </c>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2" x14ac:dyDescent="0.25">
      <c r="B17" s="892"/>
      <c r="C17" s="893"/>
      <c r="D17" s="893"/>
      <c r="E17" s="893"/>
      <c r="F17" s="893"/>
      <c r="G17" s="894"/>
      <c r="H17" s="892"/>
      <c r="I17" s="893"/>
      <c r="J17" s="893"/>
      <c r="K17" s="893"/>
      <c r="L17" s="894"/>
    </row>
    <row r="18" spans="2:12" x14ac:dyDescent="0.25">
      <c r="B18" s="892"/>
      <c r="C18" s="893"/>
      <c r="D18" s="893"/>
      <c r="E18" s="893"/>
      <c r="F18" s="893"/>
      <c r="G18" s="894"/>
      <c r="H18" s="892"/>
      <c r="I18" s="893"/>
      <c r="J18" s="893"/>
      <c r="K18" s="893"/>
      <c r="L18" s="894"/>
    </row>
    <row r="19" spans="2:12" x14ac:dyDescent="0.25">
      <c r="B19" s="892"/>
      <c r="C19" s="893"/>
      <c r="D19" s="893"/>
      <c r="E19" s="893"/>
      <c r="F19" s="893"/>
      <c r="G19" s="894"/>
      <c r="H19" s="892"/>
      <c r="I19" s="893"/>
      <c r="J19" s="893"/>
      <c r="K19" s="893"/>
      <c r="L19" s="894"/>
    </row>
    <row r="20" spans="2:12" x14ac:dyDescent="0.25">
      <c r="B20" s="892"/>
      <c r="C20" s="893"/>
      <c r="D20" s="893"/>
      <c r="E20" s="893"/>
      <c r="F20" s="893"/>
      <c r="G20" s="894"/>
      <c r="H20" s="892"/>
      <c r="I20" s="893"/>
      <c r="J20" s="893"/>
      <c r="K20" s="893"/>
      <c r="L20" s="894"/>
    </row>
    <row r="21" spans="2:12" x14ac:dyDescent="0.25">
      <c r="B21" s="892"/>
      <c r="C21" s="893"/>
      <c r="D21" s="893"/>
      <c r="E21" s="893"/>
      <c r="F21" s="893"/>
      <c r="G21" s="894"/>
      <c r="H21" s="892"/>
      <c r="I21" s="893"/>
      <c r="J21" s="893"/>
      <c r="K21" s="893"/>
      <c r="L21" s="894"/>
    </row>
    <row r="22" spans="2:12" x14ac:dyDescent="0.25">
      <c r="B22" s="892"/>
      <c r="C22" s="893"/>
      <c r="D22" s="893"/>
      <c r="E22" s="893"/>
      <c r="F22" s="893"/>
      <c r="G22" s="894"/>
      <c r="H22" s="892"/>
      <c r="I22" s="893"/>
      <c r="J22" s="893"/>
      <c r="K22" s="893"/>
      <c r="L22" s="894"/>
    </row>
    <row r="23" spans="2:12" x14ac:dyDescent="0.25">
      <c r="B23" s="895" t="s">
        <v>1028</v>
      </c>
      <c r="C23" s="896"/>
      <c r="D23" s="896"/>
      <c r="E23" s="896"/>
      <c r="F23" s="896"/>
      <c r="G23" s="897"/>
      <c r="H23" s="901" t="s">
        <v>1029</v>
      </c>
      <c r="I23" s="902"/>
      <c r="J23" s="902"/>
      <c r="K23" s="902"/>
      <c r="L23" s="903"/>
    </row>
    <row r="24" spans="2:12" ht="15.75" thickBot="1" x14ac:dyDescent="0.3">
      <c r="B24" s="898"/>
      <c r="C24" s="899"/>
      <c r="D24" s="899"/>
      <c r="E24" s="899"/>
      <c r="F24" s="899"/>
      <c r="G24" s="900"/>
      <c r="H24" s="904"/>
      <c r="I24" s="905"/>
      <c r="J24" s="905"/>
      <c r="K24" s="905"/>
      <c r="L24" s="906"/>
    </row>
    <row r="25" spans="2:12" x14ac:dyDescent="0.25">
      <c r="B25" s="907" t="s">
        <v>452</v>
      </c>
      <c r="C25" s="908"/>
      <c r="D25" s="908"/>
      <c r="E25" s="908"/>
      <c r="F25" s="908"/>
      <c r="G25" s="909"/>
      <c r="H25" s="907" t="s">
        <v>453</v>
      </c>
      <c r="I25" s="908"/>
      <c r="J25" s="908"/>
      <c r="K25" s="908"/>
      <c r="L25" s="909"/>
    </row>
    <row r="26" spans="2:12" x14ac:dyDescent="0.25">
      <c r="B26" s="892"/>
      <c r="C26" s="893"/>
      <c r="D26" s="893"/>
      <c r="E26" s="893"/>
      <c r="F26" s="893"/>
      <c r="G26" s="894"/>
      <c r="H26" s="892"/>
      <c r="I26" s="893"/>
      <c r="J26" s="893"/>
      <c r="K26" s="893"/>
      <c r="L26" s="894"/>
    </row>
    <row r="27" spans="2:12" x14ac:dyDescent="0.25">
      <c r="B27" s="892"/>
      <c r="C27" s="893"/>
      <c r="D27" s="893"/>
      <c r="E27" s="893"/>
      <c r="F27" s="893"/>
      <c r="G27" s="894"/>
      <c r="H27" s="892"/>
      <c r="I27" s="893"/>
      <c r="J27" s="893"/>
      <c r="K27" s="893"/>
      <c r="L27" s="894"/>
    </row>
    <row r="28" spans="2:12" x14ac:dyDescent="0.25">
      <c r="B28" s="892"/>
      <c r="C28" s="893"/>
      <c r="D28" s="893"/>
      <c r="E28" s="893"/>
      <c r="F28" s="893"/>
      <c r="G28" s="894"/>
      <c r="H28" s="892"/>
      <c r="I28" s="893"/>
      <c r="J28" s="893"/>
      <c r="K28" s="893"/>
      <c r="L28" s="894"/>
    </row>
    <row r="29" spans="2:12" x14ac:dyDescent="0.25">
      <c r="B29" s="892"/>
      <c r="C29" s="893"/>
      <c r="D29" s="893"/>
      <c r="E29" s="893"/>
      <c r="F29" s="893"/>
      <c r="G29" s="894"/>
      <c r="H29" s="892"/>
      <c r="I29" s="893"/>
      <c r="J29" s="893"/>
      <c r="K29" s="893"/>
      <c r="L29" s="894"/>
    </row>
    <row r="30" spans="2:12" x14ac:dyDescent="0.25">
      <c r="B30" s="892"/>
      <c r="C30" s="893"/>
      <c r="D30" s="893"/>
      <c r="E30" s="893"/>
      <c r="F30" s="893"/>
      <c r="G30" s="894"/>
      <c r="H30" s="892"/>
      <c r="I30" s="893"/>
      <c r="J30" s="893"/>
      <c r="K30" s="893"/>
      <c r="L30" s="894"/>
    </row>
    <row r="31" spans="2:12" x14ac:dyDescent="0.25">
      <c r="B31" s="892"/>
      <c r="C31" s="893"/>
      <c r="D31" s="893"/>
      <c r="E31" s="893"/>
      <c r="F31" s="893"/>
      <c r="G31" s="894"/>
      <c r="H31" s="892"/>
      <c r="I31" s="893"/>
      <c r="J31" s="893"/>
      <c r="K31" s="893"/>
      <c r="L31" s="894"/>
    </row>
    <row r="32" spans="2:12" x14ac:dyDescent="0.25">
      <c r="B32" s="892"/>
      <c r="C32" s="893"/>
      <c r="D32" s="893"/>
      <c r="E32" s="893"/>
      <c r="F32" s="893"/>
      <c r="G32" s="894"/>
      <c r="H32" s="892"/>
      <c r="I32" s="893"/>
      <c r="J32" s="893"/>
      <c r="K32" s="893"/>
      <c r="L32" s="894"/>
    </row>
    <row r="33" spans="2:12" x14ac:dyDescent="0.25">
      <c r="B33" s="892"/>
      <c r="C33" s="893"/>
      <c r="D33" s="893"/>
      <c r="E33" s="893"/>
      <c r="F33" s="893"/>
      <c r="G33" s="894"/>
      <c r="H33" s="892"/>
      <c r="I33" s="893"/>
      <c r="J33" s="893"/>
      <c r="K33" s="893"/>
      <c r="L33" s="894"/>
    </row>
    <row r="34" spans="2:12" x14ac:dyDescent="0.25">
      <c r="B34" s="892"/>
      <c r="C34" s="893"/>
      <c r="D34" s="893"/>
      <c r="E34" s="893"/>
      <c r="F34" s="893"/>
      <c r="G34" s="894"/>
      <c r="H34" s="892"/>
      <c r="I34" s="893"/>
      <c r="J34" s="893"/>
      <c r="K34" s="893"/>
      <c r="L34" s="894"/>
    </row>
    <row r="35" spans="2:12" x14ac:dyDescent="0.25">
      <c r="B35" s="892"/>
      <c r="C35" s="893"/>
      <c r="D35" s="893"/>
      <c r="E35" s="893"/>
      <c r="F35" s="893"/>
      <c r="G35" s="894"/>
      <c r="H35" s="892"/>
      <c r="I35" s="893"/>
      <c r="J35" s="893"/>
      <c r="K35" s="893"/>
      <c r="L35" s="894"/>
    </row>
    <row r="36" spans="2:12" x14ac:dyDescent="0.25">
      <c r="B36" s="892"/>
      <c r="C36" s="893"/>
      <c r="D36" s="893"/>
      <c r="E36" s="893"/>
      <c r="F36" s="893"/>
      <c r="G36" s="894"/>
      <c r="H36" s="892"/>
      <c r="I36" s="893"/>
      <c r="J36" s="893"/>
      <c r="K36" s="893"/>
      <c r="L36" s="894"/>
    </row>
    <row r="37" spans="2:12" x14ac:dyDescent="0.25">
      <c r="B37" s="892"/>
      <c r="C37" s="893"/>
      <c r="D37" s="893"/>
      <c r="E37" s="893"/>
      <c r="F37" s="893"/>
      <c r="G37" s="894"/>
      <c r="H37" s="892"/>
      <c r="I37" s="893"/>
      <c r="J37" s="893"/>
      <c r="K37" s="893"/>
      <c r="L37" s="894"/>
    </row>
    <row r="38" spans="2:12" x14ac:dyDescent="0.25">
      <c r="B38" s="892"/>
      <c r="C38" s="893"/>
      <c r="D38" s="893"/>
      <c r="E38" s="893"/>
      <c r="F38" s="893"/>
      <c r="G38" s="894"/>
      <c r="H38" s="892"/>
      <c r="I38" s="893"/>
      <c r="J38" s="893"/>
      <c r="K38" s="893"/>
      <c r="L38" s="894"/>
    </row>
    <row r="39" spans="2:12" ht="15" customHeight="1" x14ac:dyDescent="0.25">
      <c r="B39" s="895" t="s">
        <v>1322</v>
      </c>
      <c r="C39" s="896"/>
      <c r="D39" s="896"/>
      <c r="E39" s="896"/>
      <c r="F39" s="896"/>
      <c r="G39" s="897"/>
      <c r="H39" s="901" t="s">
        <v>1323</v>
      </c>
      <c r="I39" s="902"/>
      <c r="J39" s="902"/>
      <c r="K39" s="902"/>
      <c r="L39" s="903"/>
    </row>
    <row r="40" spans="2:12" ht="36" customHeight="1" thickBot="1" x14ac:dyDescent="0.3">
      <c r="B40" s="898"/>
      <c r="C40" s="899"/>
      <c r="D40" s="899"/>
      <c r="E40" s="899"/>
      <c r="F40" s="899"/>
      <c r="G40" s="900"/>
      <c r="H40" s="904"/>
      <c r="I40" s="905"/>
      <c r="J40" s="905"/>
      <c r="K40" s="905"/>
      <c r="L40" s="906"/>
    </row>
    <row r="41" spans="2:12" x14ac:dyDescent="0.25">
      <c r="B41" s="907" t="s">
        <v>452</v>
      </c>
      <c r="C41" s="908"/>
      <c r="D41" s="908"/>
      <c r="E41" s="908"/>
      <c r="F41" s="908"/>
      <c r="G41" s="909"/>
      <c r="H41" s="907" t="s">
        <v>453</v>
      </c>
      <c r="I41" s="908"/>
      <c r="J41" s="908"/>
      <c r="K41" s="908"/>
      <c r="L41" s="909"/>
    </row>
    <row r="42" spans="2:12" x14ac:dyDescent="0.25">
      <c r="B42" s="892"/>
      <c r="C42" s="893"/>
      <c r="D42" s="893"/>
      <c r="E42" s="893"/>
      <c r="F42" s="893"/>
      <c r="G42" s="894"/>
      <c r="H42" s="892"/>
      <c r="I42" s="893"/>
      <c r="J42" s="893"/>
      <c r="K42" s="893"/>
      <c r="L42" s="894"/>
    </row>
    <row r="43" spans="2:12" x14ac:dyDescent="0.25">
      <c r="B43" s="892"/>
      <c r="C43" s="893"/>
      <c r="D43" s="893"/>
      <c r="E43" s="893"/>
      <c r="F43" s="893"/>
      <c r="G43" s="894"/>
      <c r="H43" s="892"/>
      <c r="I43" s="893"/>
      <c r="J43" s="893"/>
      <c r="K43" s="893"/>
      <c r="L43" s="894"/>
    </row>
    <row r="44" spans="2:12" x14ac:dyDescent="0.25">
      <c r="B44" s="892"/>
      <c r="C44" s="893"/>
      <c r="D44" s="893"/>
      <c r="E44" s="893"/>
      <c r="F44" s="893"/>
      <c r="G44" s="894"/>
      <c r="H44" s="892"/>
      <c r="I44" s="893"/>
      <c r="J44" s="893"/>
      <c r="K44" s="893"/>
      <c r="L44" s="894"/>
    </row>
    <row r="45" spans="2:12" x14ac:dyDescent="0.25">
      <c r="B45" s="892"/>
      <c r="C45" s="893"/>
      <c r="D45" s="893"/>
      <c r="E45" s="893"/>
      <c r="F45" s="893"/>
      <c r="G45" s="894"/>
      <c r="H45" s="892"/>
      <c r="I45" s="893"/>
      <c r="J45" s="893"/>
      <c r="K45" s="893"/>
      <c r="L45" s="894"/>
    </row>
    <row r="46" spans="2:12" x14ac:dyDescent="0.25">
      <c r="B46" s="892"/>
      <c r="C46" s="893"/>
      <c r="D46" s="893"/>
      <c r="E46" s="893"/>
      <c r="F46" s="893"/>
      <c r="G46" s="894"/>
      <c r="H46" s="892"/>
      <c r="I46" s="893"/>
      <c r="J46" s="893"/>
      <c r="K46" s="893"/>
      <c r="L46" s="894"/>
    </row>
    <row r="47" spans="2:12" x14ac:dyDescent="0.25">
      <c r="B47" s="892"/>
      <c r="C47" s="893"/>
      <c r="D47" s="893"/>
      <c r="E47" s="893"/>
      <c r="F47" s="893"/>
      <c r="G47" s="894"/>
      <c r="H47" s="892"/>
      <c r="I47" s="893"/>
      <c r="J47" s="893"/>
      <c r="K47" s="893"/>
      <c r="L47" s="894"/>
    </row>
    <row r="48" spans="2:12" x14ac:dyDescent="0.25">
      <c r="B48" s="892"/>
      <c r="C48" s="893"/>
      <c r="D48" s="893"/>
      <c r="E48" s="893"/>
      <c r="F48" s="893"/>
      <c r="G48" s="894"/>
      <c r="H48" s="892"/>
      <c r="I48" s="893"/>
      <c r="J48" s="893"/>
      <c r="K48" s="893"/>
      <c r="L48" s="894"/>
    </row>
    <row r="49" spans="2:12" x14ac:dyDescent="0.25">
      <c r="B49" s="892"/>
      <c r="C49" s="893"/>
      <c r="D49" s="893"/>
      <c r="E49" s="893"/>
      <c r="F49" s="893"/>
      <c r="G49" s="894"/>
      <c r="H49" s="892"/>
      <c r="I49" s="893"/>
      <c r="J49" s="893"/>
      <c r="K49" s="893"/>
      <c r="L49" s="894"/>
    </row>
    <row r="50" spans="2:12" x14ac:dyDescent="0.25">
      <c r="B50" s="892"/>
      <c r="C50" s="893"/>
      <c r="D50" s="893"/>
      <c r="E50" s="893"/>
      <c r="F50" s="893"/>
      <c r="G50" s="894"/>
      <c r="H50" s="892"/>
      <c r="I50" s="893"/>
      <c r="J50" s="893"/>
      <c r="K50" s="893"/>
      <c r="L50" s="894"/>
    </row>
    <row r="51" spans="2:12" x14ac:dyDescent="0.25">
      <c r="B51" s="892"/>
      <c r="C51" s="893"/>
      <c r="D51" s="893"/>
      <c r="E51" s="893"/>
      <c r="F51" s="893"/>
      <c r="G51" s="894"/>
      <c r="H51" s="892"/>
      <c r="I51" s="893"/>
      <c r="J51" s="893"/>
      <c r="K51" s="893"/>
      <c r="L51" s="894"/>
    </row>
    <row r="52" spans="2:12" x14ac:dyDescent="0.25">
      <c r="B52" s="892"/>
      <c r="C52" s="893"/>
      <c r="D52" s="893"/>
      <c r="E52" s="893"/>
      <c r="F52" s="893"/>
      <c r="G52" s="894"/>
      <c r="H52" s="892"/>
      <c r="I52" s="893"/>
      <c r="J52" s="893"/>
      <c r="K52" s="893"/>
      <c r="L52" s="894"/>
    </row>
    <row r="53" spans="2:12" x14ac:dyDescent="0.25">
      <c r="B53" s="892"/>
      <c r="C53" s="893"/>
      <c r="D53" s="893"/>
      <c r="E53" s="893"/>
      <c r="F53" s="893"/>
      <c r="G53" s="894"/>
      <c r="H53" s="892"/>
      <c r="I53" s="893"/>
      <c r="J53" s="893"/>
      <c r="K53" s="893"/>
      <c r="L53" s="894"/>
    </row>
    <row r="54" spans="2:12" x14ac:dyDescent="0.25">
      <c r="B54" s="892"/>
      <c r="C54" s="893"/>
      <c r="D54" s="893"/>
      <c r="E54" s="893"/>
      <c r="F54" s="893"/>
      <c r="G54" s="894"/>
      <c r="H54" s="892"/>
      <c r="I54" s="893"/>
      <c r="J54" s="893"/>
      <c r="K54" s="893"/>
      <c r="L54" s="894"/>
    </row>
    <row r="55" spans="2:12" x14ac:dyDescent="0.25">
      <c r="B55" s="895" t="s">
        <v>1324</v>
      </c>
      <c r="C55" s="896"/>
      <c r="D55" s="896"/>
      <c r="E55" s="896"/>
      <c r="F55" s="896"/>
      <c r="G55" s="897"/>
      <c r="H55" s="901" t="s">
        <v>1325</v>
      </c>
      <c r="I55" s="902"/>
      <c r="J55" s="902"/>
      <c r="K55" s="902"/>
      <c r="L55" s="903"/>
    </row>
    <row r="56" spans="2:12" ht="15.75" thickBot="1" x14ac:dyDescent="0.3">
      <c r="B56" s="898"/>
      <c r="C56" s="899"/>
      <c r="D56" s="899"/>
      <c r="E56" s="899"/>
      <c r="F56" s="899"/>
      <c r="G56" s="900"/>
      <c r="H56" s="904"/>
      <c r="I56" s="905"/>
      <c r="J56" s="905"/>
      <c r="K56" s="905"/>
      <c r="L56" s="906"/>
    </row>
    <row r="57" spans="2:12" x14ac:dyDescent="0.25">
      <c r="B57" s="907" t="s">
        <v>452</v>
      </c>
      <c r="C57" s="908"/>
      <c r="D57" s="908"/>
      <c r="E57" s="908"/>
      <c r="F57" s="908"/>
      <c r="G57" s="909"/>
      <c r="H57" s="907" t="s">
        <v>453</v>
      </c>
      <c r="I57" s="908"/>
      <c r="J57" s="908"/>
      <c r="K57" s="908"/>
      <c r="L57" s="909"/>
    </row>
    <row r="58" spans="2:12" x14ac:dyDescent="0.25">
      <c r="B58" s="892"/>
      <c r="C58" s="893"/>
      <c r="D58" s="893"/>
      <c r="E58" s="893"/>
      <c r="F58" s="893"/>
      <c r="G58" s="894"/>
      <c r="H58" s="892"/>
      <c r="I58" s="893"/>
      <c r="J58" s="893"/>
      <c r="K58" s="893"/>
      <c r="L58" s="894"/>
    </row>
    <row r="59" spans="2:12" x14ac:dyDescent="0.25">
      <c r="B59" s="892"/>
      <c r="C59" s="893"/>
      <c r="D59" s="893"/>
      <c r="E59" s="893"/>
      <c r="F59" s="893"/>
      <c r="G59" s="894"/>
      <c r="H59" s="892"/>
      <c r="I59" s="893"/>
      <c r="J59" s="893"/>
      <c r="K59" s="893"/>
      <c r="L59" s="894"/>
    </row>
    <row r="60" spans="2:12" x14ac:dyDescent="0.25">
      <c r="B60" s="892"/>
      <c r="C60" s="893"/>
      <c r="D60" s="893"/>
      <c r="E60" s="893"/>
      <c r="F60" s="893"/>
      <c r="G60" s="894"/>
      <c r="H60" s="892"/>
      <c r="I60" s="893"/>
      <c r="J60" s="893"/>
      <c r="K60" s="893"/>
      <c r="L60" s="894"/>
    </row>
    <row r="61" spans="2:12" x14ac:dyDescent="0.25">
      <c r="B61" s="892"/>
      <c r="C61" s="893"/>
      <c r="D61" s="893"/>
      <c r="E61" s="893"/>
      <c r="F61" s="893"/>
      <c r="G61" s="894"/>
      <c r="H61" s="892"/>
      <c r="I61" s="893"/>
      <c r="J61" s="893"/>
      <c r="K61" s="893"/>
      <c r="L61" s="894"/>
    </row>
    <row r="62" spans="2:12" x14ac:dyDescent="0.25">
      <c r="B62" s="892"/>
      <c r="C62" s="893"/>
      <c r="D62" s="893"/>
      <c r="E62" s="893"/>
      <c r="F62" s="893"/>
      <c r="G62" s="894"/>
      <c r="H62" s="892"/>
      <c r="I62" s="893"/>
      <c r="J62" s="893"/>
      <c r="K62" s="893"/>
      <c r="L62" s="894"/>
    </row>
    <row r="63" spans="2:12" x14ac:dyDescent="0.25">
      <c r="B63" s="892"/>
      <c r="C63" s="893"/>
      <c r="D63" s="893"/>
      <c r="E63" s="893"/>
      <c r="F63" s="893"/>
      <c r="G63" s="894"/>
      <c r="H63" s="892"/>
      <c r="I63" s="893"/>
      <c r="J63" s="893"/>
      <c r="K63" s="893"/>
      <c r="L63" s="894"/>
    </row>
    <row r="64" spans="2:12" x14ac:dyDescent="0.25">
      <c r="B64" s="892"/>
      <c r="C64" s="893"/>
      <c r="D64" s="893"/>
      <c r="E64" s="893"/>
      <c r="F64" s="893"/>
      <c r="G64" s="894"/>
      <c r="H64" s="892"/>
      <c r="I64" s="893"/>
      <c r="J64" s="893"/>
      <c r="K64" s="893"/>
      <c r="L64" s="894"/>
    </row>
    <row r="65" spans="2:12" x14ac:dyDescent="0.25">
      <c r="B65" s="892"/>
      <c r="C65" s="893"/>
      <c r="D65" s="893"/>
      <c r="E65" s="893"/>
      <c r="F65" s="893"/>
      <c r="G65" s="894"/>
      <c r="H65" s="892"/>
      <c r="I65" s="893"/>
      <c r="J65" s="893"/>
      <c r="K65" s="893"/>
      <c r="L65" s="894"/>
    </row>
    <row r="66" spans="2:12" x14ac:dyDescent="0.25">
      <c r="B66" s="892"/>
      <c r="C66" s="893"/>
      <c r="D66" s="893"/>
      <c r="E66" s="893"/>
      <c r="F66" s="893"/>
      <c r="G66" s="894"/>
      <c r="H66" s="892"/>
      <c r="I66" s="893"/>
      <c r="J66" s="893"/>
      <c r="K66" s="893"/>
      <c r="L66" s="894"/>
    </row>
    <row r="67" spans="2:12" x14ac:dyDescent="0.25">
      <c r="B67" s="892"/>
      <c r="C67" s="893"/>
      <c r="D67" s="893"/>
      <c r="E67" s="893"/>
      <c r="F67" s="893"/>
      <c r="G67" s="894"/>
      <c r="H67" s="892"/>
      <c r="I67" s="893"/>
      <c r="J67" s="893"/>
      <c r="K67" s="893"/>
      <c r="L67" s="894"/>
    </row>
    <row r="68" spans="2:12" x14ac:dyDescent="0.25">
      <c r="B68" s="892"/>
      <c r="C68" s="893"/>
      <c r="D68" s="893"/>
      <c r="E68" s="893"/>
      <c r="F68" s="893"/>
      <c r="G68" s="894"/>
      <c r="H68" s="892"/>
      <c r="I68" s="893"/>
      <c r="J68" s="893"/>
      <c r="K68" s="893"/>
      <c r="L68" s="894"/>
    </row>
    <row r="69" spans="2:12" x14ac:dyDescent="0.25">
      <c r="B69" s="892"/>
      <c r="C69" s="893"/>
      <c r="D69" s="893"/>
      <c r="E69" s="893"/>
      <c r="F69" s="893"/>
      <c r="G69" s="894"/>
      <c r="H69" s="892"/>
      <c r="I69" s="893"/>
      <c r="J69" s="893"/>
      <c r="K69" s="893"/>
      <c r="L69" s="894"/>
    </row>
    <row r="70" spans="2:12" x14ac:dyDescent="0.25">
      <c r="B70" s="892"/>
      <c r="C70" s="893"/>
      <c r="D70" s="893"/>
      <c r="E70" s="893"/>
      <c r="F70" s="893"/>
      <c r="G70" s="894"/>
      <c r="H70" s="892"/>
      <c r="I70" s="893"/>
      <c r="J70" s="893"/>
      <c r="K70" s="893"/>
      <c r="L70" s="894"/>
    </row>
    <row r="71" spans="2:12" x14ac:dyDescent="0.25">
      <c r="B71" s="895" t="s">
        <v>1326</v>
      </c>
      <c r="C71" s="896"/>
      <c r="D71" s="896"/>
      <c r="E71" s="896"/>
      <c r="F71" s="896"/>
      <c r="G71" s="897"/>
      <c r="H71" s="901" t="s">
        <v>1327</v>
      </c>
      <c r="I71" s="902"/>
      <c r="J71" s="902"/>
      <c r="K71" s="902"/>
      <c r="L71" s="903"/>
    </row>
    <row r="72" spans="2:12" ht="15.75" thickBot="1" x14ac:dyDescent="0.3">
      <c r="B72" s="898"/>
      <c r="C72" s="899"/>
      <c r="D72" s="899"/>
      <c r="E72" s="899"/>
      <c r="F72" s="899"/>
      <c r="G72" s="900"/>
      <c r="H72" s="904"/>
      <c r="I72" s="905"/>
      <c r="J72" s="905"/>
      <c r="K72" s="905"/>
      <c r="L72" s="906"/>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topLeftCell="A55" zoomScale="85" zoomScaleNormal="100" zoomScaleSheetLayoutView="85" workbookViewId="0">
      <selection activeCell="B86" sqref="B86:G99"/>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5"/>
      <c r="B1" s="877" t="s">
        <v>251</v>
      </c>
      <c r="C1" s="877"/>
      <c r="D1" s="877"/>
      <c r="E1" s="877"/>
      <c r="F1" s="877"/>
      <c r="G1" s="877"/>
      <c r="H1" s="877"/>
      <c r="I1" s="877"/>
      <c r="J1" s="877"/>
      <c r="K1" s="877"/>
      <c r="L1" s="932"/>
    </row>
    <row r="2" spans="1:12" s="129" customFormat="1" ht="11.25" customHeight="1" x14ac:dyDescent="0.25">
      <c r="A2" s="256"/>
      <c r="B2" s="933"/>
      <c r="C2" s="878"/>
      <c r="D2" s="878"/>
      <c r="E2" s="878"/>
      <c r="F2" s="878"/>
      <c r="G2" s="878"/>
      <c r="H2" s="878"/>
      <c r="I2" s="878"/>
      <c r="J2" s="878"/>
      <c r="K2" s="878"/>
      <c r="L2" s="934"/>
    </row>
    <row r="3" spans="1:12" s="129" customFormat="1" ht="24.95" customHeight="1" x14ac:dyDescent="0.25">
      <c r="A3" s="256"/>
      <c r="B3" s="935" t="s">
        <v>289</v>
      </c>
      <c r="C3" s="935"/>
      <c r="D3" s="935"/>
      <c r="E3" s="936"/>
      <c r="F3" s="97">
        <v>44252</v>
      </c>
      <c r="G3" s="937" t="s">
        <v>290</v>
      </c>
      <c r="H3" s="935"/>
      <c r="I3" s="936"/>
      <c r="J3" s="938">
        <v>44258</v>
      </c>
      <c r="K3" s="935"/>
      <c r="L3" s="936"/>
    </row>
    <row r="4" spans="1:12" s="129" customFormat="1" ht="24.95" customHeight="1" x14ac:dyDescent="0.25">
      <c r="A4" s="256"/>
      <c r="B4" s="939" t="s">
        <v>250</v>
      </c>
      <c r="C4" s="939"/>
      <c r="D4" s="939"/>
      <c r="E4" s="939"/>
      <c r="F4" s="939"/>
      <c r="G4" s="939"/>
      <c r="H4" s="940"/>
      <c r="I4" s="253" t="s">
        <v>489</v>
      </c>
      <c r="J4" s="253" t="s">
        <v>2</v>
      </c>
      <c r="K4" s="890" t="s">
        <v>0</v>
      </c>
      <c r="L4" s="943"/>
    </row>
    <row r="5" spans="1:12" s="129" customFormat="1" ht="24.95" customHeight="1" x14ac:dyDescent="0.25">
      <c r="A5" s="256"/>
      <c r="B5" s="941"/>
      <c r="C5" s="941"/>
      <c r="D5" s="941"/>
      <c r="E5" s="941"/>
      <c r="F5" s="941"/>
      <c r="G5" s="941"/>
      <c r="H5" s="942"/>
      <c r="I5" s="254" t="s">
        <v>490</v>
      </c>
      <c r="J5" s="253">
        <v>2</v>
      </c>
      <c r="K5" s="890" t="s">
        <v>291</v>
      </c>
      <c r="L5" s="943"/>
    </row>
    <row r="6" spans="1:12" s="129" customFormat="1" ht="15.75" customHeight="1" x14ac:dyDescent="0.25">
      <c r="A6" s="256"/>
      <c r="B6" s="910" t="s">
        <v>452</v>
      </c>
      <c r="C6" s="893"/>
      <c r="D6" s="893"/>
      <c r="E6" s="893"/>
      <c r="F6" s="893"/>
      <c r="G6" s="894"/>
      <c r="H6" s="892" t="s">
        <v>453</v>
      </c>
      <c r="I6" s="893"/>
      <c r="J6" s="893"/>
      <c r="K6" s="893"/>
      <c r="L6" s="894"/>
    </row>
    <row r="7" spans="1:12" s="129" customFormat="1" x14ac:dyDescent="0.25">
      <c r="A7" s="256"/>
      <c r="B7" s="910"/>
      <c r="C7" s="893"/>
      <c r="D7" s="893"/>
      <c r="E7" s="893"/>
      <c r="F7" s="893"/>
      <c r="G7" s="894"/>
      <c r="H7" s="892"/>
      <c r="I7" s="893"/>
      <c r="J7" s="893"/>
      <c r="K7" s="893"/>
      <c r="L7" s="894"/>
    </row>
    <row r="8" spans="1:12" s="129" customFormat="1" x14ac:dyDescent="0.25">
      <c r="A8" s="256"/>
      <c r="B8" s="910"/>
      <c r="C8" s="893"/>
      <c r="D8" s="893"/>
      <c r="E8" s="893"/>
      <c r="F8" s="893"/>
      <c r="G8" s="894"/>
      <c r="H8" s="892"/>
      <c r="I8" s="893"/>
      <c r="J8" s="893"/>
      <c r="K8" s="893"/>
      <c r="L8" s="894"/>
    </row>
    <row r="9" spans="1:12" s="129" customFormat="1" x14ac:dyDescent="0.25">
      <c r="A9" s="256"/>
      <c r="B9" s="910"/>
      <c r="C9" s="893"/>
      <c r="D9" s="893"/>
      <c r="E9" s="893"/>
      <c r="F9" s="893"/>
      <c r="G9" s="894"/>
      <c r="H9" s="892"/>
      <c r="I9" s="893"/>
      <c r="J9" s="893"/>
      <c r="K9" s="893"/>
      <c r="L9" s="894"/>
    </row>
    <row r="10" spans="1:12" s="129" customFormat="1" x14ac:dyDescent="0.25">
      <c r="A10" s="256"/>
      <c r="B10" s="910"/>
      <c r="C10" s="893"/>
      <c r="D10" s="893"/>
      <c r="E10" s="893"/>
      <c r="F10" s="893"/>
      <c r="G10" s="894"/>
      <c r="H10" s="892"/>
      <c r="I10" s="893"/>
      <c r="J10" s="893"/>
      <c r="K10" s="893"/>
      <c r="L10" s="894"/>
    </row>
    <row r="11" spans="1:12" s="129" customFormat="1" x14ac:dyDescent="0.25">
      <c r="A11" s="256"/>
      <c r="B11" s="910"/>
      <c r="C11" s="893"/>
      <c r="D11" s="893"/>
      <c r="E11" s="893"/>
      <c r="F11" s="893"/>
      <c r="G11" s="894"/>
      <c r="H11" s="892"/>
      <c r="I11" s="893"/>
      <c r="J11" s="893"/>
      <c r="K11" s="893"/>
      <c r="L11" s="894"/>
    </row>
    <row r="12" spans="1:12" s="129" customFormat="1" x14ac:dyDescent="0.25">
      <c r="A12" s="256"/>
      <c r="B12" s="910"/>
      <c r="C12" s="893"/>
      <c r="D12" s="893"/>
      <c r="E12" s="893"/>
      <c r="F12" s="893"/>
      <c r="G12" s="894"/>
      <c r="H12" s="892"/>
      <c r="I12" s="893"/>
      <c r="J12" s="893"/>
      <c r="K12" s="893"/>
      <c r="L12" s="894"/>
    </row>
    <row r="13" spans="1:12" s="129" customFormat="1" x14ac:dyDescent="0.25">
      <c r="A13" s="256"/>
      <c r="B13" s="910"/>
      <c r="C13" s="893"/>
      <c r="D13" s="893"/>
      <c r="E13" s="893"/>
      <c r="F13" s="893"/>
      <c r="G13" s="894"/>
      <c r="H13" s="892"/>
      <c r="I13" s="893"/>
      <c r="J13" s="893"/>
      <c r="K13" s="893"/>
      <c r="L13" s="894"/>
    </row>
    <row r="14" spans="1:12" s="129" customFormat="1" x14ac:dyDescent="0.25">
      <c r="A14" s="256"/>
      <c r="B14" s="910"/>
      <c r="C14" s="893"/>
      <c r="D14" s="893"/>
      <c r="E14" s="893"/>
      <c r="F14" s="893"/>
      <c r="G14" s="894"/>
      <c r="H14" s="892"/>
      <c r="I14" s="893"/>
      <c r="J14" s="893"/>
      <c r="K14" s="893"/>
      <c r="L14" s="894"/>
    </row>
    <row r="15" spans="1:12" s="129" customFormat="1" x14ac:dyDescent="0.25">
      <c r="A15" s="256"/>
      <c r="B15" s="910"/>
      <c r="C15" s="893"/>
      <c r="D15" s="893"/>
      <c r="E15" s="893"/>
      <c r="F15" s="893"/>
      <c r="G15" s="894"/>
      <c r="H15" s="892"/>
      <c r="I15" s="893"/>
      <c r="J15" s="893"/>
      <c r="K15" s="893"/>
      <c r="L15" s="894"/>
    </row>
    <row r="16" spans="1:12" s="129" customFormat="1" x14ac:dyDescent="0.25">
      <c r="A16" s="256"/>
      <c r="B16" s="910"/>
      <c r="C16" s="893"/>
      <c r="D16" s="893"/>
      <c r="E16" s="893"/>
      <c r="F16" s="893"/>
      <c r="G16" s="894"/>
      <c r="H16" s="892"/>
      <c r="I16" s="893"/>
      <c r="J16" s="893"/>
      <c r="K16" s="893"/>
      <c r="L16" s="894"/>
    </row>
    <row r="17" spans="1:12" s="129" customFormat="1" x14ac:dyDescent="0.25">
      <c r="A17" s="256"/>
      <c r="B17" s="910"/>
      <c r="C17" s="893"/>
      <c r="D17" s="893"/>
      <c r="E17" s="893"/>
      <c r="F17" s="893"/>
      <c r="G17" s="894"/>
      <c r="H17" s="892"/>
      <c r="I17" s="893"/>
      <c r="J17" s="893"/>
      <c r="K17" s="893"/>
      <c r="L17" s="894"/>
    </row>
    <row r="18" spans="1:12" s="129" customFormat="1" x14ac:dyDescent="0.25">
      <c r="A18" s="256"/>
      <c r="B18" s="910"/>
      <c r="C18" s="893"/>
      <c r="D18" s="893"/>
      <c r="E18" s="893"/>
      <c r="F18" s="893"/>
      <c r="G18" s="894"/>
      <c r="H18" s="892"/>
      <c r="I18" s="893"/>
      <c r="J18" s="893"/>
      <c r="K18" s="893"/>
      <c r="L18" s="894"/>
    </row>
    <row r="19" spans="1:12" s="129" customFormat="1" ht="15.75" thickBot="1" x14ac:dyDescent="0.3">
      <c r="A19" s="256"/>
      <c r="B19" s="910"/>
      <c r="C19" s="893"/>
      <c r="D19" s="893"/>
      <c r="E19" s="893"/>
      <c r="F19" s="893"/>
      <c r="G19" s="894"/>
      <c r="H19" s="892"/>
      <c r="I19" s="893"/>
      <c r="J19" s="893"/>
      <c r="K19" s="893"/>
      <c r="L19" s="894"/>
    </row>
    <row r="20" spans="1:12" s="129" customFormat="1" ht="15" customHeight="1" x14ac:dyDescent="0.25">
      <c r="A20" s="256"/>
      <c r="B20" s="944" t="s">
        <v>1353</v>
      </c>
      <c r="C20" s="945"/>
      <c r="D20" s="945"/>
      <c r="E20" s="945"/>
      <c r="F20" s="945"/>
      <c r="G20" s="946"/>
      <c r="H20" s="926" t="s">
        <v>1354</v>
      </c>
      <c r="I20" s="921"/>
      <c r="J20" s="921"/>
      <c r="K20" s="921"/>
      <c r="L20" s="922"/>
    </row>
    <row r="21" spans="1:12" s="129" customFormat="1" ht="30.75" customHeight="1" thickBot="1" x14ac:dyDescent="0.3">
      <c r="A21" s="256"/>
      <c r="B21" s="947"/>
      <c r="C21" s="948"/>
      <c r="D21" s="948"/>
      <c r="E21" s="948"/>
      <c r="F21" s="948"/>
      <c r="G21" s="949"/>
      <c r="H21" s="923"/>
      <c r="I21" s="924"/>
      <c r="J21" s="924"/>
      <c r="K21" s="924"/>
      <c r="L21" s="925"/>
    </row>
    <row r="22" spans="1:12" s="129" customFormat="1" ht="15.75" customHeight="1" x14ac:dyDescent="0.25">
      <c r="A22" s="256"/>
      <c r="B22" s="908" t="s">
        <v>501</v>
      </c>
      <c r="C22" s="908"/>
      <c r="D22" s="908"/>
      <c r="E22" s="908"/>
      <c r="F22" s="908"/>
      <c r="G22" s="909"/>
      <c r="H22" s="907" t="s">
        <v>502</v>
      </c>
      <c r="I22" s="908"/>
      <c r="J22" s="908"/>
      <c r="K22" s="908"/>
      <c r="L22" s="909"/>
    </row>
    <row r="23" spans="1:12" s="129" customFormat="1" x14ac:dyDescent="0.25">
      <c r="A23" s="256"/>
      <c r="B23" s="910"/>
      <c r="C23" s="893"/>
      <c r="D23" s="893"/>
      <c r="E23" s="893"/>
      <c r="F23" s="893"/>
      <c r="G23" s="894"/>
      <c r="H23" s="892"/>
      <c r="I23" s="893"/>
      <c r="J23" s="893"/>
      <c r="K23" s="893"/>
      <c r="L23" s="894"/>
    </row>
    <row r="24" spans="1:12" s="129" customFormat="1" x14ac:dyDescent="0.25">
      <c r="A24" s="256"/>
      <c r="B24" s="910"/>
      <c r="C24" s="893"/>
      <c r="D24" s="893"/>
      <c r="E24" s="893"/>
      <c r="F24" s="893"/>
      <c r="G24" s="894"/>
      <c r="H24" s="892"/>
      <c r="I24" s="893"/>
      <c r="J24" s="893"/>
      <c r="K24" s="893"/>
      <c r="L24" s="894"/>
    </row>
    <row r="25" spans="1:12" s="129" customFormat="1" x14ac:dyDescent="0.25">
      <c r="A25" s="256"/>
      <c r="B25" s="910"/>
      <c r="C25" s="893"/>
      <c r="D25" s="893"/>
      <c r="E25" s="893"/>
      <c r="F25" s="893"/>
      <c r="G25" s="894"/>
      <c r="H25" s="892"/>
      <c r="I25" s="893"/>
      <c r="J25" s="893"/>
      <c r="K25" s="893"/>
      <c r="L25" s="894"/>
    </row>
    <row r="26" spans="1:12" s="129" customFormat="1" x14ac:dyDescent="0.25">
      <c r="A26" s="256"/>
      <c r="B26" s="910"/>
      <c r="C26" s="893"/>
      <c r="D26" s="893"/>
      <c r="E26" s="893"/>
      <c r="F26" s="893"/>
      <c r="G26" s="894"/>
      <c r="H26" s="892"/>
      <c r="I26" s="893"/>
      <c r="J26" s="893"/>
      <c r="K26" s="893"/>
      <c r="L26" s="894"/>
    </row>
    <row r="27" spans="1:12" s="129" customFormat="1" x14ac:dyDescent="0.25">
      <c r="A27" s="256"/>
      <c r="B27" s="910"/>
      <c r="C27" s="893"/>
      <c r="D27" s="893"/>
      <c r="E27" s="893"/>
      <c r="F27" s="893"/>
      <c r="G27" s="894"/>
      <c r="H27" s="892"/>
      <c r="I27" s="893"/>
      <c r="J27" s="893"/>
      <c r="K27" s="893"/>
      <c r="L27" s="894"/>
    </row>
    <row r="28" spans="1:12" s="129" customFormat="1" x14ac:dyDescent="0.25">
      <c r="A28" s="256"/>
      <c r="B28" s="910"/>
      <c r="C28" s="893"/>
      <c r="D28" s="893"/>
      <c r="E28" s="893"/>
      <c r="F28" s="893"/>
      <c r="G28" s="894"/>
      <c r="H28" s="892"/>
      <c r="I28" s="893"/>
      <c r="J28" s="893"/>
      <c r="K28" s="893"/>
      <c r="L28" s="894"/>
    </row>
    <row r="29" spans="1:12" s="129" customFormat="1" x14ac:dyDescent="0.25">
      <c r="A29" s="256"/>
      <c r="B29" s="910"/>
      <c r="C29" s="893"/>
      <c r="D29" s="893"/>
      <c r="E29" s="893"/>
      <c r="F29" s="893"/>
      <c r="G29" s="894"/>
      <c r="H29" s="892"/>
      <c r="I29" s="893"/>
      <c r="J29" s="893"/>
      <c r="K29" s="893"/>
      <c r="L29" s="894"/>
    </row>
    <row r="30" spans="1:12" s="129" customFormat="1" x14ac:dyDescent="0.25">
      <c r="A30" s="256"/>
      <c r="B30" s="910"/>
      <c r="C30" s="893"/>
      <c r="D30" s="893"/>
      <c r="E30" s="893"/>
      <c r="F30" s="893"/>
      <c r="G30" s="894"/>
      <c r="H30" s="892"/>
      <c r="I30" s="893"/>
      <c r="J30" s="893"/>
      <c r="K30" s="893"/>
      <c r="L30" s="894"/>
    </row>
    <row r="31" spans="1:12" s="129" customFormat="1" x14ac:dyDescent="0.25">
      <c r="A31" s="256"/>
      <c r="B31" s="910"/>
      <c r="C31" s="893"/>
      <c r="D31" s="893"/>
      <c r="E31" s="893"/>
      <c r="F31" s="893"/>
      <c r="G31" s="894"/>
      <c r="H31" s="892"/>
      <c r="I31" s="893"/>
      <c r="J31" s="893"/>
      <c r="K31" s="893"/>
      <c r="L31" s="894"/>
    </row>
    <row r="32" spans="1:12" s="129" customFormat="1" x14ac:dyDescent="0.25">
      <c r="A32" s="256"/>
      <c r="B32" s="910"/>
      <c r="C32" s="893"/>
      <c r="D32" s="893"/>
      <c r="E32" s="893"/>
      <c r="F32" s="893"/>
      <c r="G32" s="894"/>
      <c r="H32" s="892"/>
      <c r="I32" s="893"/>
      <c r="J32" s="893"/>
      <c r="K32" s="893"/>
      <c r="L32" s="894"/>
    </row>
    <row r="33" spans="1:12" s="129" customFormat="1" x14ac:dyDescent="0.25">
      <c r="A33" s="256"/>
      <c r="B33" s="910"/>
      <c r="C33" s="893"/>
      <c r="D33" s="893"/>
      <c r="E33" s="893"/>
      <c r="F33" s="893"/>
      <c r="G33" s="894"/>
      <c r="H33" s="892"/>
      <c r="I33" s="893"/>
      <c r="J33" s="893"/>
      <c r="K33" s="893"/>
      <c r="L33" s="894"/>
    </row>
    <row r="34" spans="1:12" s="129" customFormat="1" x14ac:dyDescent="0.25">
      <c r="A34" s="256"/>
      <c r="B34" s="910"/>
      <c r="C34" s="893"/>
      <c r="D34" s="893"/>
      <c r="E34" s="893"/>
      <c r="F34" s="893"/>
      <c r="G34" s="894"/>
      <c r="H34" s="892"/>
      <c r="I34" s="893"/>
      <c r="J34" s="893"/>
      <c r="K34" s="893"/>
      <c r="L34" s="894"/>
    </row>
    <row r="35" spans="1:12" s="129" customFormat="1" ht="15.75" thickBot="1" x14ac:dyDescent="0.3">
      <c r="A35" s="256"/>
      <c r="B35" s="910"/>
      <c r="C35" s="893"/>
      <c r="D35" s="893"/>
      <c r="E35" s="893"/>
      <c r="F35" s="893"/>
      <c r="G35" s="894"/>
      <c r="H35" s="892"/>
      <c r="I35" s="893"/>
      <c r="J35" s="893"/>
      <c r="K35" s="893"/>
      <c r="L35" s="894"/>
    </row>
    <row r="36" spans="1:12" s="129" customFormat="1" ht="14.45" customHeight="1" x14ac:dyDescent="0.25">
      <c r="A36" s="256"/>
      <c r="B36" s="915" t="s">
        <v>1355</v>
      </c>
      <c r="C36" s="915"/>
      <c r="D36" s="915"/>
      <c r="E36" s="915"/>
      <c r="F36" s="915"/>
      <c r="G36" s="916"/>
      <c r="H36" s="926" t="s">
        <v>1356</v>
      </c>
      <c r="I36" s="927"/>
      <c r="J36" s="927"/>
      <c r="K36" s="927"/>
      <c r="L36" s="928"/>
    </row>
    <row r="37" spans="1:12" s="129" customFormat="1" ht="32.25" customHeight="1" thickBot="1" x14ac:dyDescent="0.3">
      <c r="A37" s="256"/>
      <c r="B37" s="918"/>
      <c r="C37" s="918"/>
      <c r="D37" s="918"/>
      <c r="E37" s="918"/>
      <c r="F37" s="918"/>
      <c r="G37" s="919"/>
      <c r="H37" s="929"/>
      <c r="I37" s="930"/>
      <c r="J37" s="930"/>
      <c r="K37" s="930"/>
      <c r="L37" s="931"/>
    </row>
    <row r="38" spans="1:12" s="129" customFormat="1" x14ac:dyDescent="0.25">
      <c r="A38" s="256"/>
      <c r="B38" s="908" t="s">
        <v>503</v>
      </c>
      <c r="C38" s="908"/>
      <c r="D38" s="908"/>
      <c r="E38" s="908"/>
      <c r="F38" s="908"/>
      <c r="G38" s="909"/>
      <c r="H38" s="907" t="s">
        <v>504</v>
      </c>
      <c r="I38" s="908"/>
      <c r="J38" s="908"/>
      <c r="K38" s="908"/>
      <c r="L38" s="909"/>
    </row>
    <row r="39" spans="1:12" s="129" customFormat="1" x14ac:dyDescent="0.25">
      <c r="A39" s="256"/>
      <c r="B39" s="910"/>
      <c r="C39" s="893"/>
      <c r="D39" s="893"/>
      <c r="E39" s="893"/>
      <c r="F39" s="893"/>
      <c r="G39" s="894"/>
      <c r="H39" s="892"/>
      <c r="I39" s="893"/>
      <c r="J39" s="893"/>
      <c r="K39" s="893"/>
      <c r="L39" s="894"/>
    </row>
    <row r="40" spans="1:12" s="129" customFormat="1" x14ac:dyDescent="0.25">
      <c r="A40" s="256"/>
      <c r="B40" s="910"/>
      <c r="C40" s="893"/>
      <c r="D40" s="893"/>
      <c r="E40" s="893"/>
      <c r="F40" s="893"/>
      <c r="G40" s="894"/>
      <c r="H40" s="892"/>
      <c r="I40" s="893"/>
      <c r="J40" s="893"/>
      <c r="K40" s="893"/>
      <c r="L40" s="894"/>
    </row>
    <row r="41" spans="1:12" s="129" customFormat="1" x14ac:dyDescent="0.25">
      <c r="A41" s="256"/>
      <c r="B41" s="910"/>
      <c r="C41" s="893"/>
      <c r="D41" s="893"/>
      <c r="E41" s="893"/>
      <c r="F41" s="893"/>
      <c r="G41" s="894"/>
      <c r="H41" s="892"/>
      <c r="I41" s="893"/>
      <c r="J41" s="893"/>
      <c r="K41" s="893"/>
      <c r="L41" s="894"/>
    </row>
    <row r="42" spans="1:12" s="129" customFormat="1" x14ac:dyDescent="0.25">
      <c r="A42" s="256"/>
      <c r="B42" s="910"/>
      <c r="C42" s="893"/>
      <c r="D42" s="893"/>
      <c r="E42" s="893"/>
      <c r="F42" s="893"/>
      <c r="G42" s="894"/>
      <c r="H42" s="892"/>
      <c r="I42" s="893"/>
      <c r="J42" s="893"/>
      <c r="K42" s="893"/>
      <c r="L42" s="894"/>
    </row>
    <row r="43" spans="1:12" s="129" customFormat="1" x14ac:dyDescent="0.25">
      <c r="A43" s="256"/>
      <c r="B43" s="910"/>
      <c r="C43" s="893"/>
      <c r="D43" s="893"/>
      <c r="E43" s="893"/>
      <c r="F43" s="893"/>
      <c r="G43" s="894"/>
      <c r="H43" s="892"/>
      <c r="I43" s="893"/>
      <c r="J43" s="893"/>
      <c r="K43" s="893"/>
      <c r="L43" s="894"/>
    </row>
    <row r="44" spans="1:12" s="129" customFormat="1" x14ac:dyDescent="0.25">
      <c r="A44" s="256"/>
      <c r="B44" s="910"/>
      <c r="C44" s="893"/>
      <c r="D44" s="893"/>
      <c r="E44" s="893"/>
      <c r="F44" s="893"/>
      <c r="G44" s="894"/>
      <c r="H44" s="892"/>
      <c r="I44" s="893"/>
      <c r="J44" s="893"/>
      <c r="K44" s="893"/>
      <c r="L44" s="894"/>
    </row>
    <row r="45" spans="1:12" s="129" customFormat="1" x14ac:dyDescent="0.25">
      <c r="A45" s="256"/>
      <c r="B45" s="910"/>
      <c r="C45" s="893"/>
      <c r="D45" s="893"/>
      <c r="E45" s="893"/>
      <c r="F45" s="893"/>
      <c r="G45" s="894"/>
      <c r="H45" s="892"/>
      <c r="I45" s="893"/>
      <c r="J45" s="893"/>
      <c r="K45" s="893"/>
      <c r="L45" s="894"/>
    </row>
    <row r="46" spans="1:12" s="129" customFormat="1" x14ac:dyDescent="0.25">
      <c r="A46" s="256"/>
      <c r="B46" s="910"/>
      <c r="C46" s="893"/>
      <c r="D46" s="893"/>
      <c r="E46" s="893"/>
      <c r="F46" s="893"/>
      <c r="G46" s="894"/>
      <c r="H46" s="892"/>
      <c r="I46" s="893"/>
      <c r="J46" s="893"/>
      <c r="K46" s="893"/>
      <c r="L46" s="894"/>
    </row>
    <row r="47" spans="1:12" s="129" customFormat="1" x14ac:dyDescent="0.25">
      <c r="A47" s="256"/>
      <c r="B47" s="910"/>
      <c r="C47" s="893"/>
      <c r="D47" s="893"/>
      <c r="E47" s="893"/>
      <c r="F47" s="893"/>
      <c r="G47" s="894"/>
      <c r="H47" s="892"/>
      <c r="I47" s="893"/>
      <c r="J47" s="893"/>
      <c r="K47" s="893"/>
      <c r="L47" s="894"/>
    </row>
    <row r="48" spans="1:12" s="129" customFormat="1" x14ac:dyDescent="0.25">
      <c r="A48" s="256"/>
      <c r="B48" s="910"/>
      <c r="C48" s="893"/>
      <c r="D48" s="893"/>
      <c r="E48" s="893"/>
      <c r="F48" s="893"/>
      <c r="G48" s="894"/>
      <c r="H48" s="892"/>
      <c r="I48" s="893"/>
      <c r="J48" s="893"/>
      <c r="K48" s="893"/>
      <c r="L48" s="894"/>
    </row>
    <row r="49" spans="1:12" s="129" customFormat="1" x14ac:dyDescent="0.25">
      <c r="A49" s="256"/>
      <c r="B49" s="910"/>
      <c r="C49" s="893"/>
      <c r="D49" s="893"/>
      <c r="E49" s="893"/>
      <c r="F49" s="893"/>
      <c r="G49" s="894"/>
      <c r="H49" s="892"/>
      <c r="I49" s="893"/>
      <c r="J49" s="893"/>
      <c r="K49" s="893"/>
      <c r="L49" s="894"/>
    </row>
    <row r="50" spans="1:12" s="129" customFormat="1" x14ac:dyDescent="0.25">
      <c r="A50" s="256"/>
      <c r="B50" s="910"/>
      <c r="C50" s="893"/>
      <c r="D50" s="893"/>
      <c r="E50" s="893"/>
      <c r="F50" s="893"/>
      <c r="G50" s="894"/>
      <c r="H50" s="892"/>
      <c r="I50" s="893"/>
      <c r="J50" s="893"/>
      <c r="K50" s="893"/>
      <c r="L50" s="894"/>
    </row>
    <row r="51" spans="1:12" s="129" customFormat="1" ht="15.75" thickBot="1" x14ac:dyDescent="0.3">
      <c r="A51" s="256"/>
      <c r="B51" s="910"/>
      <c r="C51" s="893"/>
      <c r="D51" s="893"/>
      <c r="E51" s="893"/>
      <c r="F51" s="893"/>
      <c r="G51" s="894"/>
      <c r="H51" s="892"/>
      <c r="I51" s="893"/>
      <c r="J51" s="893"/>
      <c r="K51" s="893"/>
      <c r="L51" s="894"/>
    </row>
    <row r="52" spans="1:12" s="129" customFormat="1" ht="15" customHeight="1" x14ac:dyDescent="0.25">
      <c r="A52" s="261"/>
      <c r="B52" s="914" t="s">
        <v>1357</v>
      </c>
      <c r="C52" s="915"/>
      <c r="D52" s="915"/>
      <c r="E52" s="915"/>
      <c r="F52" s="915"/>
      <c r="G52" s="916"/>
      <c r="H52" s="920" t="s">
        <v>1358</v>
      </c>
      <c r="I52" s="921"/>
      <c r="J52" s="921"/>
      <c r="K52" s="921"/>
      <c r="L52" s="922"/>
    </row>
    <row r="53" spans="1:12" s="129" customFormat="1" ht="15.75" thickBot="1" x14ac:dyDescent="0.3">
      <c r="A53" s="260"/>
      <c r="B53" s="917"/>
      <c r="C53" s="918"/>
      <c r="D53" s="918"/>
      <c r="E53" s="918"/>
      <c r="F53" s="918"/>
      <c r="G53" s="919"/>
      <c r="H53" s="923"/>
      <c r="I53" s="924"/>
      <c r="J53" s="924"/>
      <c r="K53" s="924"/>
      <c r="L53" s="925"/>
    </row>
    <row r="54" spans="1:12" x14ac:dyDescent="0.25">
      <c r="B54" s="907"/>
      <c r="C54" s="908"/>
      <c r="D54" s="908"/>
      <c r="E54" s="908"/>
      <c r="F54" s="908"/>
      <c r="G54" s="909"/>
      <c r="H54" s="907"/>
      <c r="I54" s="908"/>
      <c r="J54" s="908"/>
      <c r="K54" s="908"/>
      <c r="L54" s="909"/>
    </row>
    <row r="55" spans="1:12" x14ac:dyDescent="0.25">
      <c r="B55" s="892"/>
      <c r="C55" s="910"/>
      <c r="D55" s="910"/>
      <c r="E55" s="910"/>
      <c r="F55" s="910"/>
      <c r="G55" s="894"/>
      <c r="H55" s="892"/>
      <c r="I55" s="893"/>
      <c r="J55" s="893"/>
      <c r="K55" s="893"/>
      <c r="L55" s="894"/>
    </row>
    <row r="56" spans="1:12" x14ac:dyDescent="0.25">
      <c r="B56" s="892"/>
      <c r="C56" s="910"/>
      <c r="D56" s="910"/>
      <c r="E56" s="910"/>
      <c r="F56" s="910"/>
      <c r="G56" s="894"/>
      <c r="H56" s="892"/>
      <c r="I56" s="893"/>
      <c r="J56" s="893"/>
      <c r="K56" s="893"/>
      <c r="L56" s="894"/>
    </row>
    <row r="57" spans="1:12" x14ac:dyDescent="0.25">
      <c r="B57" s="892"/>
      <c r="C57" s="910"/>
      <c r="D57" s="910"/>
      <c r="E57" s="910"/>
      <c r="F57" s="910"/>
      <c r="G57" s="894"/>
      <c r="H57" s="892"/>
      <c r="I57" s="893"/>
      <c r="J57" s="893"/>
      <c r="K57" s="893"/>
      <c r="L57" s="894"/>
    </row>
    <row r="58" spans="1:12" x14ac:dyDescent="0.25">
      <c r="B58" s="892"/>
      <c r="C58" s="910"/>
      <c r="D58" s="910"/>
      <c r="E58" s="910"/>
      <c r="F58" s="910"/>
      <c r="G58" s="894"/>
      <c r="H58" s="892"/>
      <c r="I58" s="893"/>
      <c r="J58" s="893"/>
      <c r="K58" s="893"/>
      <c r="L58" s="894"/>
    </row>
    <row r="59" spans="1:12" x14ac:dyDescent="0.25">
      <c r="B59" s="892"/>
      <c r="C59" s="910"/>
      <c r="D59" s="910"/>
      <c r="E59" s="910"/>
      <c r="F59" s="910"/>
      <c r="G59" s="894"/>
      <c r="H59" s="892"/>
      <c r="I59" s="893"/>
      <c r="J59" s="893"/>
      <c r="K59" s="893"/>
      <c r="L59" s="894"/>
    </row>
    <row r="60" spans="1:12" x14ac:dyDescent="0.25">
      <c r="B60" s="892"/>
      <c r="C60" s="910"/>
      <c r="D60" s="910"/>
      <c r="E60" s="910"/>
      <c r="F60" s="910"/>
      <c r="G60" s="894"/>
      <c r="H60" s="892"/>
      <c r="I60" s="893"/>
      <c r="J60" s="893"/>
      <c r="K60" s="893"/>
      <c r="L60" s="894"/>
    </row>
    <row r="61" spans="1:12" x14ac:dyDescent="0.25">
      <c r="B61" s="892"/>
      <c r="C61" s="910"/>
      <c r="D61" s="910"/>
      <c r="E61" s="910"/>
      <c r="F61" s="910"/>
      <c r="G61" s="894"/>
      <c r="H61" s="892"/>
      <c r="I61" s="893"/>
      <c r="J61" s="893"/>
      <c r="K61" s="893"/>
      <c r="L61" s="894"/>
    </row>
    <row r="62" spans="1:12" x14ac:dyDescent="0.25">
      <c r="B62" s="892"/>
      <c r="C62" s="910"/>
      <c r="D62" s="910"/>
      <c r="E62" s="910"/>
      <c r="F62" s="910"/>
      <c r="G62" s="894"/>
      <c r="H62" s="892"/>
      <c r="I62" s="893"/>
      <c r="J62" s="893"/>
      <c r="K62" s="893"/>
      <c r="L62" s="894"/>
    </row>
    <row r="63" spans="1:12" x14ac:dyDescent="0.25">
      <c r="B63" s="892"/>
      <c r="C63" s="910"/>
      <c r="D63" s="910"/>
      <c r="E63" s="910"/>
      <c r="F63" s="910"/>
      <c r="G63" s="894"/>
      <c r="H63" s="892"/>
      <c r="I63" s="893"/>
      <c r="J63" s="893"/>
      <c r="K63" s="893"/>
      <c r="L63" s="894"/>
    </row>
    <row r="64" spans="1:12" x14ac:dyDescent="0.25">
      <c r="B64" s="892"/>
      <c r="C64" s="910"/>
      <c r="D64" s="910"/>
      <c r="E64" s="910"/>
      <c r="F64" s="910"/>
      <c r="G64" s="894"/>
      <c r="H64" s="892"/>
      <c r="I64" s="893"/>
      <c r="J64" s="893"/>
      <c r="K64" s="893"/>
      <c r="L64" s="894"/>
    </row>
    <row r="65" spans="2:12" x14ac:dyDescent="0.25">
      <c r="B65" s="892"/>
      <c r="C65" s="910"/>
      <c r="D65" s="910"/>
      <c r="E65" s="910"/>
      <c r="F65" s="910"/>
      <c r="G65" s="894"/>
      <c r="H65" s="892"/>
      <c r="I65" s="893"/>
      <c r="J65" s="893"/>
      <c r="K65" s="893"/>
      <c r="L65" s="894"/>
    </row>
    <row r="66" spans="2:12" x14ac:dyDescent="0.25">
      <c r="B66" s="892"/>
      <c r="C66" s="910"/>
      <c r="D66" s="910"/>
      <c r="E66" s="910"/>
      <c r="F66" s="910"/>
      <c r="G66" s="894"/>
      <c r="H66" s="892"/>
      <c r="I66" s="893"/>
      <c r="J66" s="893"/>
      <c r="K66" s="893"/>
      <c r="L66" s="894"/>
    </row>
    <row r="67" spans="2:12" ht="15.75" thickBot="1" x14ac:dyDescent="0.3">
      <c r="B67" s="911"/>
      <c r="C67" s="912"/>
      <c r="D67" s="912"/>
      <c r="E67" s="912"/>
      <c r="F67" s="912"/>
      <c r="G67" s="913"/>
      <c r="H67" s="892"/>
      <c r="I67" s="893"/>
      <c r="J67" s="893"/>
      <c r="K67" s="893"/>
      <c r="L67" s="894"/>
    </row>
    <row r="68" spans="2:12" ht="28.9" customHeight="1" x14ac:dyDescent="0.25">
      <c r="B68" s="914" t="s">
        <v>1361</v>
      </c>
      <c r="C68" s="915"/>
      <c r="D68" s="915"/>
      <c r="E68" s="915"/>
      <c r="F68" s="915"/>
      <c r="G68" s="916"/>
      <c r="H68" s="920" t="s">
        <v>1362</v>
      </c>
      <c r="I68" s="921"/>
      <c r="J68" s="921"/>
      <c r="K68" s="921"/>
      <c r="L68" s="922"/>
    </row>
    <row r="69" spans="2:12" ht="23.45" customHeight="1" thickBot="1" x14ac:dyDescent="0.3">
      <c r="B69" s="917"/>
      <c r="C69" s="918"/>
      <c r="D69" s="918"/>
      <c r="E69" s="918"/>
      <c r="F69" s="918"/>
      <c r="G69" s="919"/>
      <c r="H69" s="923"/>
      <c r="I69" s="924"/>
      <c r="J69" s="924"/>
      <c r="K69" s="924"/>
      <c r="L69" s="925"/>
    </row>
    <row r="70" spans="2:12" x14ac:dyDescent="0.25">
      <c r="B70" s="907" t="s">
        <v>503</v>
      </c>
      <c r="C70" s="908"/>
      <c r="D70" s="908"/>
      <c r="E70" s="908"/>
      <c r="F70" s="908"/>
      <c r="G70" s="909"/>
      <c r="H70" s="907" t="s">
        <v>504</v>
      </c>
      <c r="I70" s="908"/>
      <c r="J70" s="908"/>
      <c r="K70" s="908"/>
      <c r="L70" s="909"/>
    </row>
    <row r="71" spans="2:12" x14ac:dyDescent="0.25">
      <c r="B71" s="892"/>
      <c r="C71" s="910"/>
      <c r="D71" s="910"/>
      <c r="E71" s="910"/>
      <c r="F71" s="910"/>
      <c r="G71" s="894"/>
      <c r="H71" s="892"/>
      <c r="I71" s="893"/>
      <c r="J71" s="893"/>
      <c r="K71" s="893"/>
      <c r="L71" s="894"/>
    </row>
    <row r="72" spans="2:12" x14ac:dyDescent="0.25">
      <c r="B72" s="892"/>
      <c r="C72" s="910"/>
      <c r="D72" s="910"/>
      <c r="E72" s="910"/>
      <c r="F72" s="910"/>
      <c r="G72" s="894"/>
      <c r="H72" s="892"/>
      <c r="I72" s="893"/>
      <c r="J72" s="893"/>
      <c r="K72" s="893"/>
      <c r="L72" s="894"/>
    </row>
    <row r="73" spans="2:12" x14ac:dyDescent="0.25">
      <c r="B73" s="892"/>
      <c r="C73" s="910"/>
      <c r="D73" s="910"/>
      <c r="E73" s="910"/>
      <c r="F73" s="910"/>
      <c r="G73" s="894"/>
      <c r="H73" s="892"/>
      <c r="I73" s="893"/>
      <c r="J73" s="893"/>
      <c r="K73" s="893"/>
      <c r="L73" s="894"/>
    </row>
    <row r="74" spans="2:12" x14ac:dyDescent="0.25">
      <c r="B74" s="892"/>
      <c r="C74" s="910"/>
      <c r="D74" s="910"/>
      <c r="E74" s="910"/>
      <c r="F74" s="910"/>
      <c r="G74" s="894"/>
      <c r="H74" s="892"/>
      <c r="I74" s="893"/>
      <c r="J74" s="893"/>
      <c r="K74" s="893"/>
      <c r="L74" s="894"/>
    </row>
    <row r="75" spans="2:12" x14ac:dyDescent="0.25">
      <c r="B75" s="892"/>
      <c r="C75" s="910"/>
      <c r="D75" s="910"/>
      <c r="E75" s="910"/>
      <c r="F75" s="910"/>
      <c r="G75" s="894"/>
      <c r="H75" s="892"/>
      <c r="I75" s="893"/>
      <c r="J75" s="893"/>
      <c r="K75" s="893"/>
      <c r="L75" s="894"/>
    </row>
    <row r="76" spans="2:12" x14ac:dyDescent="0.25">
      <c r="B76" s="892"/>
      <c r="C76" s="910"/>
      <c r="D76" s="910"/>
      <c r="E76" s="910"/>
      <c r="F76" s="910"/>
      <c r="G76" s="894"/>
      <c r="H76" s="892"/>
      <c r="I76" s="893"/>
      <c r="J76" s="893"/>
      <c r="K76" s="893"/>
      <c r="L76" s="894"/>
    </row>
    <row r="77" spans="2:12" x14ac:dyDescent="0.25">
      <c r="B77" s="892"/>
      <c r="C77" s="910"/>
      <c r="D77" s="910"/>
      <c r="E77" s="910"/>
      <c r="F77" s="910"/>
      <c r="G77" s="894"/>
      <c r="H77" s="892"/>
      <c r="I77" s="893"/>
      <c r="J77" s="893"/>
      <c r="K77" s="893"/>
      <c r="L77" s="894"/>
    </row>
    <row r="78" spans="2:12" x14ac:dyDescent="0.25">
      <c r="B78" s="892"/>
      <c r="C78" s="910"/>
      <c r="D78" s="910"/>
      <c r="E78" s="910"/>
      <c r="F78" s="910"/>
      <c r="G78" s="894"/>
      <c r="H78" s="892"/>
      <c r="I78" s="893"/>
      <c r="J78" s="893"/>
      <c r="K78" s="893"/>
      <c r="L78" s="894"/>
    </row>
    <row r="79" spans="2:12" x14ac:dyDescent="0.25">
      <c r="B79" s="892"/>
      <c r="C79" s="910"/>
      <c r="D79" s="910"/>
      <c r="E79" s="910"/>
      <c r="F79" s="910"/>
      <c r="G79" s="894"/>
      <c r="H79" s="892"/>
      <c r="I79" s="893"/>
      <c r="J79" s="893"/>
      <c r="K79" s="893"/>
      <c r="L79" s="894"/>
    </row>
    <row r="80" spans="2:12" x14ac:dyDescent="0.25">
      <c r="B80" s="892"/>
      <c r="C80" s="910"/>
      <c r="D80" s="910"/>
      <c r="E80" s="910"/>
      <c r="F80" s="910"/>
      <c r="G80" s="894"/>
      <c r="H80" s="892"/>
      <c r="I80" s="893"/>
      <c r="J80" s="893"/>
      <c r="K80" s="893"/>
      <c r="L80" s="894"/>
    </row>
    <row r="81" spans="2:12" x14ac:dyDescent="0.25">
      <c r="B81" s="892"/>
      <c r="C81" s="910"/>
      <c r="D81" s="910"/>
      <c r="E81" s="910"/>
      <c r="F81" s="910"/>
      <c r="G81" s="894"/>
      <c r="H81" s="892"/>
      <c r="I81" s="893"/>
      <c r="J81" s="893"/>
      <c r="K81" s="893"/>
      <c r="L81" s="894"/>
    </row>
    <row r="82" spans="2:12" ht="37.15" customHeight="1" x14ac:dyDescent="0.25">
      <c r="B82" s="892"/>
      <c r="C82" s="910"/>
      <c r="D82" s="910"/>
      <c r="E82" s="910"/>
      <c r="F82" s="910"/>
      <c r="G82" s="894"/>
      <c r="H82" s="892"/>
      <c r="I82" s="893"/>
      <c r="J82" s="893"/>
      <c r="K82" s="893"/>
      <c r="L82" s="894"/>
    </row>
    <row r="83" spans="2:12" ht="15.75" thickBot="1" x14ac:dyDescent="0.3">
      <c r="B83" s="911"/>
      <c r="C83" s="912"/>
      <c r="D83" s="912"/>
      <c r="E83" s="912"/>
      <c r="F83" s="912"/>
      <c r="G83" s="913"/>
      <c r="H83" s="892"/>
      <c r="I83" s="893"/>
      <c r="J83" s="893"/>
      <c r="K83" s="893"/>
      <c r="L83" s="894"/>
    </row>
    <row r="84" spans="2:12" x14ac:dyDescent="0.25">
      <c r="B84" s="914" t="s">
        <v>1363</v>
      </c>
      <c r="C84" s="915"/>
      <c r="D84" s="915"/>
      <c r="E84" s="915"/>
      <c r="F84" s="915"/>
      <c r="G84" s="916"/>
      <c r="H84" s="920" t="s">
        <v>1364</v>
      </c>
      <c r="I84" s="921"/>
      <c r="J84" s="921"/>
      <c r="K84" s="921"/>
      <c r="L84" s="922"/>
    </row>
    <row r="85" spans="2:12" ht="15.75" thickBot="1" x14ac:dyDescent="0.3">
      <c r="B85" s="917"/>
      <c r="C85" s="918"/>
      <c r="D85" s="918"/>
      <c r="E85" s="918"/>
      <c r="F85" s="918"/>
      <c r="G85" s="919"/>
      <c r="H85" s="923"/>
      <c r="I85" s="924"/>
      <c r="J85" s="924"/>
      <c r="K85" s="924"/>
      <c r="L85" s="925"/>
    </row>
    <row r="86" spans="2:12" x14ac:dyDescent="0.25">
      <c r="B86" s="907" t="s">
        <v>503</v>
      </c>
      <c r="C86" s="908"/>
      <c r="D86" s="908"/>
      <c r="E86" s="908"/>
      <c r="F86" s="908"/>
      <c r="G86" s="909"/>
      <c r="H86" s="907" t="s">
        <v>504</v>
      </c>
      <c r="I86" s="908"/>
      <c r="J86" s="908"/>
      <c r="K86" s="908"/>
      <c r="L86" s="909"/>
    </row>
    <row r="87" spans="2:12" x14ac:dyDescent="0.25">
      <c r="B87" s="892"/>
      <c r="C87" s="910"/>
      <c r="D87" s="910"/>
      <c r="E87" s="910"/>
      <c r="F87" s="910"/>
      <c r="G87" s="894"/>
      <c r="H87" s="892"/>
      <c r="I87" s="893"/>
      <c r="J87" s="893"/>
      <c r="K87" s="893"/>
      <c r="L87" s="894"/>
    </row>
    <row r="88" spans="2:12" x14ac:dyDescent="0.25">
      <c r="B88" s="892"/>
      <c r="C88" s="910"/>
      <c r="D88" s="910"/>
      <c r="E88" s="910"/>
      <c r="F88" s="910"/>
      <c r="G88" s="894"/>
      <c r="H88" s="892"/>
      <c r="I88" s="893"/>
      <c r="J88" s="893"/>
      <c r="K88" s="893"/>
      <c r="L88" s="894"/>
    </row>
    <row r="89" spans="2:12" x14ac:dyDescent="0.25">
      <c r="B89" s="892"/>
      <c r="C89" s="910"/>
      <c r="D89" s="910"/>
      <c r="E89" s="910"/>
      <c r="F89" s="910"/>
      <c r="G89" s="894"/>
      <c r="H89" s="892"/>
      <c r="I89" s="893"/>
      <c r="J89" s="893"/>
      <c r="K89" s="893"/>
      <c r="L89" s="894"/>
    </row>
    <row r="90" spans="2:12" x14ac:dyDescent="0.25">
      <c r="B90" s="892"/>
      <c r="C90" s="910"/>
      <c r="D90" s="910"/>
      <c r="E90" s="910"/>
      <c r="F90" s="910"/>
      <c r="G90" s="894"/>
      <c r="H90" s="892"/>
      <c r="I90" s="893"/>
      <c r="J90" s="893"/>
      <c r="K90" s="893"/>
      <c r="L90" s="894"/>
    </row>
    <row r="91" spans="2:12" x14ac:dyDescent="0.25">
      <c r="B91" s="892"/>
      <c r="C91" s="910"/>
      <c r="D91" s="910"/>
      <c r="E91" s="910"/>
      <c r="F91" s="910"/>
      <c r="G91" s="894"/>
      <c r="H91" s="892"/>
      <c r="I91" s="893"/>
      <c r="J91" s="893"/>
      <c r="K91" s="893"/>
      <c r="L91" s="894"/>
    </row>
    <row r="92" spans="2:12" x14ac:dyDescent="0.25">
      <c r="B92" s="892"/>
      <c r="C92" s="910"/>
      <c r="D92" s="910"/>
      <c r="E92" s="910"/>
      <c r="F92" s="910"/>
      <c r="G92" s="894"/>
      <c r="H92" s="892"/>
      <c r="I92" s="893"/>
      <c r="J92" s="893"/>
      <c r="K92" s="893"/>
      <c r="L92" s="894"/>
    </row>
    <row r="93" spans="2:12" x14ac:dyDescent="0.25">
      <c r="B93" s="892"/>
      <c r="C93" s="910"/>
      <c r="D93" s="910"/>
      <c r="E93" s="910"/>
      <c r="F93" s="910"/>
      <c r="G93" s="894"/>
      <c r="H93" s="892"/>
      <c r="I93" s="893"/>
      <c r="J93" s="893"/>
      <c r="K93" s="893"/>
      <c r="L93" s="894"/>
    </row>
    <row r="94" spans="2:12" x14ac:dyDescent="0.25">
      <c r="B94" s="892"/>
      <c r="C94" s="910"/>
      <c r="D94" s="910"/>
      <c r="E94" s="910"/>
      <c r="F94" s="910"/>
      <c r="G94" s="894"/>
      <c r="H94" s="892"/>
      <c r="I94" s="893"/>
      <c r="J94" s="893"/>
      <c r="K94" s="893"/>
      <c r="L94" s="894"/>
    </row>
    <row r="95" spans="2:12" x14ac:dyDescent="0.25">
      <c r="B95" s="892"/>
      <c r="C95" s="910"/>
      <c r="D95" s="910"/>
      <c r="E95" s="910"/>
      <c r="F95" s="910"/>
      <c r="G95" s="894"/>
      <c r="H95" s="892"/>
      <c r="I95" s="893"/>
      <c r="J95" s="893"/>
      <c r="K95" s="893"/>
      <c r="L95" s="894"/>
    </row>
    <row r="96" spans="2:12" x14ac:dyDescent="0.25">
      <c r="B96" s="892"/>
      <c r="C96" s="910"/>
      <c r="D96" s="910"/>
      <c r="E96" s="910"/>
      <c r="F96" s="910"/>
      <c r="G96" s="894"/>
      <c r="H96" s="892"/>
      <c r="I96" s="893"/>
      <c r="J96" s="893"/>
      <c r="K96" s="893"/>
      <c r="L96" s="894"/>
    </row>
    <row r="97" spans="2:12" x14ac:dyDescent="0.25">
      <c r="B97" s="892"/>
      <c r="C97" s="910"/>
      <c r="D97" s="910"/>
      <c r="E97" s="910"/>
      <c r="F97" s="910"/>
      <c r="G97" s="894"/>
      <c r="H97" s="892"/>
      <c r="I97" s="893"/>
      <c r="J97" s="893"/>
      <c r="K97" s="893"/>
      <c r="L97" s="894"/>
    </row>
    <row r="98" spans="2:12" x14ac:dyDescent="0.25">
      <c r="B98" s="892"/>
      <c r="C98" s="910"/>
      <c r="D98" s="910"/>
      <c r="E98" s="910"/>
      <c r="F98" s="910"/>
      <c r="G98" s="894"/>
      <c r="H98" s="892"/>
      <c r="I98" s="893"/>
      <c r="J98" s="893"/>
      <c r="K98" s="893"/>
      <c r="L98" s="894"/>
    </row>
    <row r="99" spans="2:12" ht="15.75" thickBot="1" x14ac:dyDescent="0.3">
      <c r="B99" s="911"/>
      <c r="C99" s="912"/>
      <c r="D99" s="912"/>
      <c r="E99" s="912"/>
      <c r="F99" s="912"/>
      <c r="G99" s="913"/>
      <c r="H99" s="892"/>
      <c r="I99" s="893"/>
      <c r="J99" s="893"/>
      <c r="K99" s="893"/>
      <c r="L99" s="894"/>
    </row>
    <row r="100" spans="2:12" x14ac:dyDescent="0.25">
      <c r="B100" s="914"/>
      <c r="C100" s="915"/>
      <c r="D100" s="915"/>
      <c r="E100" s="915"/>
      <c r="F100" s="915"/>
      <c r="G100" s="916"/>
      <c r="H100" s="920"/>
      <c r="I100" s="921"/>
      <c r="J100" s="921"/>
      <c r="K100" s="921"/>
      <c r="L100" s="922"/>
    </row>
    <row r="101" spans="2:12" ht="15.75" thickBot="1" x14ac:dyDescent="0.3">
      <c r="B101" s="917"/>
      <c r="C101" s="918"/>
      <c r="D101" s="918"/>
      <c r="E101" s="918"/>
      <c r="F101" s="918"/>
      <c r="G101" s="919"/>
      <c r="H101" s="923"/>
      <c r="I101" s="924"/>
      <c r="J101" s="924"/>
      <c r="K101" s="924"/>
      <c r="L101" s="925"/>
    </row>
  </sheetData>
  <mergeCells count="31">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52:G53"/>
    <mergeCell ref="H52:L53"/>
    <mergeCell ref="B54:G67"/>
    <mergeCell ref="H54:L67"/>
    <mergeCell ref="B68:G69"/>
    <mergeCell ref="H68:L69"/>
    <mergeCell ref="B86:G99"/>
    <mergeCell ref="H86:L99"/>
    <mergeCell ref="B100:G101"/>
    <mergeCell ref="H100:L101"/>
    <mergeCell ref="B84:G85"/>
    <mergeCell ref="H84:L8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4" zoomScale="85" zoomScaleNormal="100" zoomScaleSheetLayoutView="85" zoomScalePageLayoutView="110" workbookViewId="0">
      <selection activeCell="O26" sqref="O26"/>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85" t="s">
        <v>251</v>
      </c>
      <c r="C1" s="877"/>
      <c r="D1" s="877"/>
      <c r="E1" s="877"/>
      <c r="F1" s="877"/>
      <c r="G1" s="877"/>
      <c r="H1" s="877"/>
      <c r="I1" s="877"/>
      <c r="J1" s="877"/>
      <c r="K1" s="877"/>
      <c r="L1" s="932"/>
    </row>
    <row r="2" spans="2:12" ht="11.25" customHeight="1" x14ac:dyDescent="0.25">
      <c r="B2" s="986"/>
      <c r="C2" s="878"/>
      <c r="D2" s="878"/>
      <c r="E2" s="878"/>
      <c r="F2" s="878"/>
      <c r="G2" s="878"/>
      <c r="H2" s="878"/>
      <c r="I2" s="878"/>
      <c r="J2" s="878"/>
      <c r="K2" s="878"/>
      <c r="L2" s="934"/>
    </row>
    <row r="3" spans="2:12" ht="24.95" customHeight="1" x14ac:dyDescent="0.25">
      <c r="B3" s="937" t="s">
        <v>289</v>
      </c>
      <c r="C3" s="935"/>
      <c r="D3" s="935"/>
      <c r="E3" s="936"/>
      <c r="F3" s="97">
        <v>44259</v>
      </c>
      <c r="G3" s="937" t="s">
        <v>290</v>
      </c>
      <c r="H3" s="935"/>
      <c r="I3" s="936"/>
      <c r="J3" s="938">
        <v>44265</v>
      </c>
      <c r="K3" s="987"/>
      <c r="L3" s="988"/>
    </row>
    <row r="4" spans="2:12" ht="24.95" customHeight="1" x14ac:dyDescent="0.25">
      <c r="B4" s="989" t="s">
        <v>250</v>
      </c>
      <c r="C4" s="939"/>
      <c r="D4" s="939"/>
      <c r="E4" s="939"/>
      <c r="F4" s="939"/>
      <c r="G4" s="939"/>
      <c r="H4" s="940"/>
      <c r="I4" s="336" t="s">
        <v>489</v>
      </c>
      <c r="J4" s="336" t="s">
        <v>2</v>
      </c>
      <c r="K4" s="890" t="s">
        <v>0</v>
      </c>
      <c r="L4" s="943"/>
    </row>
    <row r="5" spans="2:12" ht="24.95" customHeight="1" thickBot="1" x14ac:dyDescent="0.3">
      <c r="B5" s="990"/>
      <c r="C5" s="991"/>
      <c r="D5" s="991"/>
      <c r="E5" s="991"/>
      <c r="F5" s="991"/>
      <c r="G5" s="991"/>
      <c r="H5" s="992"/>
      <c r="I5" s="81" t="s">
        <v>490</v>
      </c>
      <c r="J5" s="132">
        <v>2</v>
      </c>
      <c r="K5" s="993" t="s">
        <v>291</v>
      </c>
      <c r="L5" s="994"/>
    </row>
    <row r="6" spans="2:12" ht="24.95" customHeight="1" thickBot="1" x14ac:dyDescent="0.3">
      <c r="B6" s="980" t="s">
        <v>509</v>
      </c>
      <c r="C6" s="981"/>
      <c r="D6" s="981"/>
      <c r="E6" s="981"/>
      <c r="F6" s="981"/>
      <c r="G6" s="981"/>
      <c r="H6" s="981"/>
      <c r="I6" s="981"/>
      <c r="J6" s="981"/>
      <c r="K6" s="981"/>
      <c r="L6" s="982"/>
    </row>
    <row r="7" spans="2:12" ht="15.75" customHeight="1" x14ac:dyDescent="0.25">
      <c r="B7" s="892" t="s">
        <v>452</v>
      </c>
      <c r="C7" s="893"/>
      <c r="D7" s="893"/>
      <c r="E7" s="893"/>
      <c r="F7" s="893"/>
      <c r="G7" s="894"/>
      <c r="H7" s="892" t="s">
        <v>453</v>
      </c>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3" x14ac:dyDescent="0.25">
      <c r="B17" s="892"/>
      <c r="C17" s="893"/>
      <c r="D17" s="893"/>
      <c r="E17" s="893"/>
      <c r="F17" s="893"/>
      <c r="G17" s="894"/>
      <c r="H17" s="892"/>
      <c r="I17" s="893"/>
      <c r="J17" s="893"/>
      <c r="K17" s="893"/>
      <c r="L17" s="894"/>
    </row>
    <row r="18" spans="2:13" x14ac:dyDescent="0.25">
      <c r="B18" s="892"/>
      <c r="C18" s="893"/>
      <c r="D18" s="893"/>
      <c r="E18" s="893"/>
      <c r="F18" s="893"/>
      <c r="G18" s="894"/>
      <c r="H18" s="892"/>
      <c r="I18" s="893"/>
      <c r="J18" s="893"/>
      <c r="K18" s="893"/>
      <c r="L18" s="894"/>
    </row>
    <row r="19" spans="2:13" x14ac:dyDescent="0.25">
      <c r="B19" s="892"/>
      <c r="C19" s="893"/>
      <c r="D19" s="893"/>
      <c r="E19" s="893"/>
      <c r="F19" s="893"/>
      <c r="G19" s="894"/>
      <c r="H19" s="892"/>
      <c r="I19" s="893"/>
      <c r="J19" s="893"/>
      <c r="K19" s="893"/>
      <c r="L19" s="894"/>
    </row>
    <row r="20" spans="2:13" ht="15.75" thickBot="1" x14ac:dyDescent="0.3">
      <c r="B20" s="892"/>
      <c r="C20" s="893"/>
      <c r="D20" s="893"/>
      <c r="E20" s="893"/>
      <c r="F20" s="893"/>
      <c r="G20" s="894"/>
      <c r="H20" s="892"/>
      <c r="I20" s="893"/>
      <c r="J20" s="893"/>
      <c r="K20" s="893"/>
      <c r="L20" s="894"/>
    </row>
    <row r="21" spans="2:13" ht="15" customHeight="1" x14ac:dyDescent="0.25">
      <c r="B21" s="962" t="s">
        <v>1221</v>
      </c>
      <c r="C21" s="963"/>
      <c r="D21" s="963"/>
      <c r="E21" s="963"/>
      <c r="F21" s="963"/>
      <c r="G21" s="964"/>
      <c r="H21" s="962" t="s">
        <v>1222</v>
      </c>
      <c r="I21" s="963"/>
      <c r="J21" s="963"/>
      <c r="K21" s="963"/>
      <c r="L21" s="963"/>
      <c r="M21" s="983"/>
    </row>
    <row r="22" spans="2:13" ht="37.5" customHeight="1" thickBot="1" x14ac:dyDescent="0.3">
      <c r="B22" s="965"/>
      <c r="C22" s="966"/>
      <c r="D22" s="966"/>
      <c r="E22" s="966"/>
      <c r="F22" s="966"/>
      <c r="G22" s="967"/>
      <c r="H22" s="965"/>
      <c r="I22" s="966"/>
      <c r="J22" s="966"/>
      <c r="K22" s="966"/>
      <c r="L22" s="966"/>
      <c r="M22" s="984"/>
    </row>
    <row r="23" spans="2:13" ht="15.75" customHeight="1" x14ac:dyDescent="0.25">
      <c r="B23" s="907" t="s">
        <v>501</v>
      </c>
      <c r="C23" s="908"/>
      <c r="D23" s="908"/>
      <c r="E23" s="908"/>
      <c r="F23" s="908"/>
      <c r="G23" s="909"/>
      <c r="H23" s="907" t="s">
        <v>502</v>
      </c>
      <c r="I23" s="908"/>
      <c r="J23" s="908"/>
      <c r="K23" s="908"/>
      <c r="L23" s="909"/>
    </row>
    <row r="24" spans="2:13" x14ac:dyDescent="0.25">
      <c r="B24" s="892"/>
      <c r="C24" s="893"/>
      <c r="D24" s="893"/>
      <c r="E24" s="893"/>
      <c r="F24" s="893"/>
      <c r="G24" s="894"/>
      <c r="H24" s="892"/>
      <c r="I24" s="893"/>
      <c r="J24" s="893"/>
      <c r="K24" s="893"/>
      <c r="L24" s="894"/>
    </row>
    <row r="25" spans="2:13" x14ac:dyDescent="0.25">
      <c r="B25" s="892"/>
      <c r="C25" s="893"/>
      <c r="D25" s="893"/>
      <c r="E25" s="893"/>
      <c r="F25" s="893"/>
      <c r="G25" s="894"/>
      <c r="H25" s="892"/>
      <c r="I25" s="893"/>
      <c r="J25" s="893"/>
      <c r="K25" s="893"/>
      <c r="L25" s="894"/>
    </row>
    <row r="26" spans="2:13" x14ac:dyDescent="0.25">
      <c r="B26" s="892"/>
      <c r="C26" s="893"/>
      <c r="D26" s="893"/>
      <c r="E26" s="893"/>
      <c r="F26" s="893"/>
      <c r="G26" s="894"/>
      <c r="H26" s="892"/>
      <c r="I26" s="893"/>
      <c r="J26" s="893"/>
      <c r="K26" s="893"/>
      <c r="L26" s="894"/>
    </row>
    <row r="27" spans="2:13" x14ac:dyDescent="0.25">
      <c r="B27" s="892"/>
      <c r="C27" s="893"/>
      <c r="D27" s="893"/>
      <c r="E27" s="893"/>
      <c r="F27" s="893"/>
      <c r="G27" s="894"/>
      <c r="H27" s="892"/>
      <c r="I27" s="893"/>
      <c r="J27" s="893"/>
      <c r="K27" s="893"/>
      <c r="L27" s="894"/>
    </row>
    <row r="28" spans="2:13" x14ac:dyDescent="0.25">
      <c r="B28" s="892"/>
      <c r="C28" s="893"/>
      <c r="D28" s="893"/>
      <c r="E28" s="893"/>
      <c r="F28" s="893"/>
      <c r="G28" s="894"/>
      <c r="H28" s="892"/>
      <c r="I28" s="893"/>
      <c r="J28" s="893"/>
      <c r="K28" s="893"/>
      <c r="L28" s="894"/>
    </row>
    <row r="29" spans="2:13" x14ac:dyDescent="0.25">
      <c r="B29" s="892"/>
      <c r="C29" s="893"/>
      <c r="D29" s="893"/>
      <c r="E29" s="893"/>
      <c r="F29" s="893"/>
      <c r="G29" s="894"/>
      <c r="H29" s="892"/>
      <c r="I29" s="893"/>
      <c r="J29" s="893"/>
      <c r="K29" s="893"/>
      <c r="L29" s="894"/>
    </row>
    <row r="30" spans="2:13" x14ac:dyDescent="0.25">
      <c r="B30" s="892"/>
      <c r="C30" s="893"/>
      <c r="D30" s="893"/>
      <c r="E30" s="893"/>
      <c r="F30" s="893"/>
      <c r="G30" s="894"/>
      <c r="H30" s="892"/>
      <c r="I30" s="893"/>
      <c r="J30" s="893"/>
      <c r="K30" s="893"/>
      <c r="L30" s="894"/>
    </row>
    <row r="31" spans="2:13" x14ac:dyDescent="0.25">
      <c r="B31" s="892"/>
      <c r="C31" s="893"/>
      <c r="D31" s="893"/>
      <c r="E31" s="893"/>
      <c r="F31" s="893"/>
      <c r="G31" s="894"/>
      <c r="H31" s="892"/>
      <c r="I31" s="893"/>
      <c r="J31" s="893"/>
      <c r="K31" s="893"/>
      <c r="L31" s="894"/>
    </row>
    <row r="32" spans="2:13" x14ac:dyDescent="0.25">
      <c r="B32" s="892"/>
      <c r="C32" s="893"/>
      <c r="D32" s="893"/>
      <c r="E32" s="893"/>
      <c r="F32" s="893"/>
      <c r="G32" s="894"/>
      <c r="H32" s="892"/>
      <c r="I32" s="893"/>
      <c r="J32" s="893"/>
      <c r="K32" s="893"/>
      <c r="L32" s="894"/>
    </row>
    <row r="33" spans="2:14" x14ac:dyDescent="0.25">
      <c r="B33" s="892"/>
      <c r="C33" s="893"/>
      <c r="D33" s="893"/>
      <c r="E33" s="893"/>
      <c r="F33" s="893"/>
      <c r="G33" s="894"/>
      <c r="H33" s="892"/>
      <c r="I33" s="893"/>
      <c r="J33" s="893"/>
      <c r="K33" s="893"/>
      <c r="L33" s="894"/>
      <c r="N33" s="332"/>
    </row>
    <row r="34" spans="2:14" x14ac:dyDescent="0.25">
      <c r="B34" s="892"/>
      <c r="C34" s="893"/>
      <c r="D34" s="893"/>
      <c r="E34" s="893"/>
      <c r="F34" s="893"/>
      <c r="G34" s="894"/>
      <c r="H34" s="892"/>
      <c r="I34" s="893"/>
      <c r="J34" s="893"/>
      <c r="K34" s="893"/>
      <c r="L34" s="894"/>
    </row>
    <row r="35" spans="2:14" x14ac:dyDescent="0.25">
      <c r="B35" s="892"/>
      <c r="C35" s="893"/>
      <c r="D35" s="893"/>
      <c r="E35" s="893"/>
      <c r="F35" s="893"/>
      <c r="G35" s="894"/>
      <c r="H35" s="892"/>
      <c r="I35" s="893"/>
      <c r="J35" s="893"/>
      <c r="K35" s="893"/>
      <c r="L35" s="894"/>
      <c r="N35" s="314"/>
    </row>
    <row r="36" spans="2:14" ht="15.75" thickBot="1" x14ac:dyDescent="0.3">
      <c r="B36" s="892"/>
      <c r="C36" s="893"/>
      <c r="D36" s="893"/>
      <c r="E36" s="893"/>
      <c r="F36" s="893"/>
      <c r="G36" s="894"/>
      <c r="H36" s="892"/>
      <c r="I36" s="893"/>
      <c r="J36" s="893"/>
      <c r="K36" s="893"/>
      <c r="L36" s="894"/>
    </row>
    <row r="37" spans="2:14" ht="15" customHeight="1" x14ac:dyDescent="0.25">
      <c r="B37" s="962" t="s">
        <v>1223</v>
      </c>
      <c r="C37" s="963"/>
      <c r="D37" s="963"/>
      <c r="E37" s="963"/>
      <c r="F37" s="963"/>
      <c r="G37" s="964"/>
      <c r="H37" s="962" t="s">
        <v>1224</v>
      </c>
      <c r="I37" s="963"/>
      <c r="J37" s="963"/>
      <c r="K37" s="963"/>
      <c r="L37" s="963"/>
      <c r="M37" s="972"/>
    </row>
    <row r="38" spans="2:14" ht="35.25" customHeight="1" thickBot="1" x14ac:dyDescent="0.3">
      <c r="B38" s="965"/>
      <c r="C38" s="966"/>
      <c r="D38" s="966"/>
      <c r="E38" s="966"/>
      <c r="F38" s="966"/>
      <c r="G38" s="967"/>
      <c r="H38" s="965"/>
      <c r="I38" s="966"/>
      <c r="J38" s="966"/>
      <c r="K38" s="966"/>
      <c r="L38" s="966"/>
      <c r="M38" s="973"/>
    </row>
    <row r="39" spans="2:14" ht="26.25" customHeight="1" thickBot="1" x14ac:dyDescent="0.3">
      <c r="B39" s="959" t="s">
        <v>510</v>
      </c>
      <c r="C39" s="960"/>
      <c r="D39" s="960"/>
      <c r="E39" s="960"/>
      <c r="F39" s="960"/>
      <c r="G39" s="960"/>
      <c r="H39" s="960"/>
      <c r="I39" s="960"/>
      <c r="J39" s="960"/>
      <c r="K39" s="960"/>
      <c r="L39" s="961"/>
      <c r="M39" s="259"/>
    </row>
    <row r="40" spans="2:14" x14ac:dyDescent="0.25">
      <c r="B40" s="907" t="s">
        <v>503</v>
      </c>
      <c r="C40" s="908"/>
      <c r="D40" s="908"/>
      <c r="E40" s="908"/>
      <c r="F40" s="908"/>
      <c r="G40" s="909"/>
      <c r="H40" s="907" t="s">
        <v>504</v>
      </c>
      <c r="I40" s="908"/>
      <c r="J40" s="908"/>
      <c r="K40" s="908"/>
      <c r="L40" s="909"/>
    </row>
    <row r="41" spans="2:14" x14ac:dyDescent="0.25">
      <c r="B41" s="892"/>
      <c r="C41" s="893"/>
      <c r="D41" s="893"/>
      <c r="E41" s="893"/>
      <c r="F41" s="893"/>
      <c r="G41" s="894"/>
      <c r="H41" s="892"/>
      <c r="I41" s="893"/>
      <c r="J41" s="893"/>
      <c r="K41" s="893"/>
      <c r="L41" s="894"/>
    </row>
    <row r="42" spans="2:14" x14ac:dyDescent="0.25">
      <c r="B42" s="892"/>
      <c r="C42" s="893"/>
      <c r="D42" s="893"/>
      <c r="E42" s="893"/>
      <c r="F42" s="893"/>
      <c r="G42" s="894"/>
      <c r="H42" s="892"/>
      <c r="I42" s="893"/>
      <c r="J42" s="893"/>
      <c r="K42" s="893"/>
      <c r="L42" s="894"/>
    </row>
    <row r="43" spans="2:14" x14ac:dyDescent="0.25">
      <c r="B43" s="892"/>
      <c r="C43" s="893"/>
      <c r="D43" s="893"/>
      <c r="E43" s="893"/>
      <c r="F43" s="893"/>
      <c r="G43" s="894"/>
      <c r="H43" s="892"/>
      <c r="I43" s="893"/>
      <c r="J43" s="893"/>
      <c r="K43" s="893"/>
      <c r="L43" s="894"/>
    </row>
    <row r="44" spans="2:14" x14ac:dyDescent="0.25">
      <c r="B44" s="892"/>
      <c r="C44" s="893"/>
      <c r="D44" s="893"/>
      <c r="E44" s="893"/>
      <c r="F44" s="893"/>
      <c r="G44" s="894"/>
      <c r="H44" s="892"/>
      <c r="I44" s="893"/>
      <c r="J44" s="893"/>
      <c r="K44" s="893"/>
      <c r="L44" s="894"/>
    </row>
    <row r="45" spans="2:14" x14ac:dyDescent="0.25">
      <c r="B45" s="892"/>
      <c r="C45" s="893"/>
      <c r="D45" s="893"/>
      <c r="E45" s="893"/>
      <c r="F45" s="893"/>
      <c r="G45" s="894"/>
      <c r="H45" s="892"/>
      <c r="I45" s="893"/>
      <c r="J45" s="893"/>
      <c r="K45" s="893"/>
      <c r="L45" s="894"/>
    </row>
    <row r="46" spans="2:14" x14ac:dyDescent="0.25">
      <c r="B46" s="892"/>
      <c r="C46" s="893"/>
      <c r="D46" s="893"/>
      <c r="E46" s="893"/>
      <c r="F46" s="893"/>
      <c r="G46" s="894"/>
      <c r="H46" s="892"/>
      <c r="I46" s="893"/>
      <c r="J46" s="893"/>
      <c r="K46" s="893"/>
      <c r="L46" s="894"/>
    </row>
    <row r="47" spans="2:14" x14ac:dyDescent="0.25">
      <c r="B47" s="892"/>
      <c r="C47" s="893"/>
      <c r="D47" s="893"/>
      <c r="E47" s="893"/>
      <c r="F47" s="893"/>
      <c r="G47" s="894"/>
      <c r="H47" s="892"/>
      <c r="I47" s="893"/>
      <c r="J47" s="893"/>
      <c r="K47" s="893"/>
      <c r="L47" s="894"/>
    </row>
    <row r="48" spans="2:14" x14ac:dyDescent="0.25">
      <c r="B48" s="892"/>
      <c r="C48" s="893"/>
      <c r="D48" s="893"/>
      <c r="E48" s="893"/>
      <c r="F48" s="893"/>
      <c r="G48" s="894"/>
      <c r="H48" s="892"/>
      <c r="I48" s="893"/>
      <c r="J48" s="893"/>
      <c r="K48" s="893"/>
      <c r="L48" s="894"/>
    </row>
    <row r="49" spans="2:13" x14ac:dyDescent="0.25">
      <c r="B49" s="892"/>
      <c r="C49" s="893"/>
      <c r="D49" s="893"/>
      <c r="E49" s="893"/>
      <c r="F49" s="893"/>
      <c r="G49" s="894"/>
      <c r="H49" s="892"/>
      <c r="I49" s="893"/>
      <c r="J49" s="893"/>
      <c r="K49" s="893"/>
      <c r="L49" s="894"/>
    </row>
    <row r="50" spans="2:13" x14ac:dyDescent="0.25">
      <c r="B50" s="892"/>
      <c r="C50" s="893"/>
      <c r="D50" s="893"/>
      <c r="E50" s="893"/>
      <c r="F50" s="893"/>
      <c r="G50" s="894"/>
      <c r="H50" s="892"/>
      <c r="I50" s="893"/>
      <c r="J50" s="893"/>
      <c r="K50" s="893"/>
      <c r="L50" s="894"/>
    </row>
    <row r="51" spans="2:13" x14ac:dyDescent="0.25">
      <c r="B51" s="892"/>
      <c r="C51" s="893"/>
      <c r="D51" s="893"/>
      <c r="E51" s="893"/>
      <c r="F51" s="893"/>
      <c r="G51" s="894"/>
      <c r="H51" s="892"/>
      <c r="I51" s="893"/>
      <c r="J51" s="893"/>
      <c r="K51" s="893"/>
      <c r="L51" s="894"/>
    </row>
    <row r="52" spans="2:13" x14ac:dyDescent="0.25">
      <c r="B52" s="892"/>
      <c r="C52" s="893"/>
      <c r="D52" s="893"/>
      <c r="E52" s="893"/>
      <c r="F52" s="893"/>
      <c r="G52" s="894"/>
      <c r="H52" s="892"/>
      <c r="I52" s="893"/>
      <c r="J52" s="893"/>
      <c r="K52" s="893"/>
      <c r="L52" s="894"/>
    </row>
    <row r="53" spans="2:13" ht="15.75" thickBot="1" x14ac:dyDescent="0.3">
      <c r="B53" s="892"/>
      <c r="C53" s="893"/>
      <c r="D53" s="893"/>
      <c r="E53" s="893"/>
      <c r="F53" s="893"/>
      <c r="G53" s="894"/>
      <c r="H53" s="892"/>
      <c r="I53" s="893"/>
      <c r="J53" s="893"/>
      <c r="K53" s="893"/>
      <c r="L53" s="894"/>
    </row>
    <row r="54" spans="2:13" ht="15" customHeight="1" x14ac:dyDescent="0.25">
      <c r="B54" s="962" t="s">
        <v>1225</v>
      </c>
      <c r="C54" s="963"/>
      <c r="D54" s="963"/>
      <c r="E54" s="963"/>
      <c r="F54" s="963"/>
      <c r="G54" s="964"/>
      <c r="H54" s="968" t="s">
        <v>1226</v>
      </c>
      <c r="I54" s="969"/>
      <c r="J54" s="969"/>
      <c r="K54" s="969"/>
      <c r="L54" s="969"/>
      <c r="M54" s="972"/>
    </row>
    <row r="55" spans="2:13" ht="36" customHeight="1" thickBot="1" x14ac:dyDescent="0.3">
      <c r="B55" s="965"/>
      <c r="C55" s="966"/>
      <c r="D55" s="966"/>
      <c r="E55" s="966"/>
      <c r="F55" s="966"/>
      <c r="G55" s="967"/>
      <c r="H55" s="970"/>
      <c r="I55" s="971"/>
      <c r="J55" s="971"/>
      <c r="K55" s="971"/>
      <c r="L55" s="971"/>
      <c r="M55" s="973"/>
    </row>
    <row r="56" spans="2:13" ht="15" customHeight="1" x14ac:dyDescent="0.25">
      <c r="B56" s="907" t="s">
        <v>503</v>
      </c>
      <c r="C56" s="908"/>
      <c r="D56" s="908"/>
      <c r="E56" s="908"/>
      <c r="F56" s="908"/>
      <c r="G56" s="909"/>
      <c r="H56" s="907" t="s">
        <v>504</v>
      </c>
      <c r="I56" s="908"/>
      <c r="J56" s="908"/>
      <c r="K56" s="908"/>
      <c r="L56" s="909"/>
    </row>
    <row r="57" spans="2:13" ht="15" customHeight="1" x14ac:dyDescent="0.25">
      <c r="B57" s="892"/>
      <c r="C57" s="893"/>
      <c r="D57" s="893"/>
      <c r="E57" s="893"/>
      <c r="F57" s="893"/>
      <c r="G57" s="894"/>
      <c r="H57" s="892"/>
      <c r="I57" s="893"/>
      <c r="J57" s="893"/>
      <c r="K57" s="893"/>
      <c r="L57" s="894"/>
    </row>
    <row r="58" spans="2:13" ht="15" customHeight="1" x14ac:dyDescent="0.25">
      <c r="B58" s="892"/>
      <c r="C58" s="893"/>
      <c r="D58" s="893"/>
      <c r="E58" s="893"/>
      <c r="F58" s="893"/>
      <c r="G58" s="894"/>
      <c r="H58" s="892"/>
      <c r="I58" s="893"/>
      <c r="J58" s="893"/>
      <c r="K58" s="893"/>
      <c r="L58" s="894"/>
    </row>
    <row r="59" spans="2:13" ht="15" customHeight="1" x14ac:dyDescent="0.25">
      <c r="B59" s="892"/>
      <c r="C59" s="893"/>
      <c r="D59" s="893"/>
      <c r="E59" s="893"/>
      <c r="F59" s="893"/>
      <c r="G59" s="894"/>
      <c r="H59" s="892"/>
      <c r="I59" s="893"/>
      <c r="J59" s="893"/>
      <c r="K59" s="893"/>
      <c r="L59" s="894"/>
    </row>
    <row r="60" spans="2:13" ht="15" customHeight="1" x14ac:dyDescent="0.25">
      <c r="B60" s="892"/>
      <c r="C60" s="893"/>
      <c r="D60" s="893"/>
      <c r="E60" s="893"/>
      <c r="F60" s="893"/>
      <c r="G60" s="894"/>
      <c r="H60" s="892"/>
      <c r="I60" s="893"/>
      <c r="J60" s="893"/>
      <c r="K60" s="893"/>
      <c r="L60" s="894"/>
    </row>
    <row r="61" spans="2:13" ht="15" customHeight="1" x14ac:dyDescent="0.25">
      <c r="B61" s="892"/>
      <c r="C61" s="893"/>
      <c r="D61" s="893"/>
      <c r="E61" s="893"/>
      <c r="F61" s="893"/>
      <c r="G61" s="894"/>
      <c r="H61" s="892"/>
      <c r="I61" s="893"/>
      <c r="J61" s="893"/>
      <c r="K61" s="893"/>
      <c r="L61" s="894"/>
    </row>
    <row r="62" spans="2:13" ht="15" customHeight="1" x14ac:dyDescent="0.25">
      <c r="B62" s="892"/>
      <c r="C62" s="893"/>
      <c r="D62" s="893"/>
      <c r="E62" s="893"/>
      <c r="F62" s="893"/>
      <c r="G62" s="894"/>
      <c r="H62" s="892"/>
      <c r="I62" s="893"/>
      <c r="J62" s="893"/>
      <c r="K62" s="893"/>
      <c r="L62" s="894"/>
    </row>
    <row r="63" spans="2:13" ht="15" customHeight="1" x14ac:dyDescent="0.25">
      <c r="B63" s="892"/>
      <c r="C63" s="893"/>
      <c r="D63" s="893"/>
      <c r="E63" s="893"/>
      <c r="F63" s="893"/>
      <c r="G63" s="894"/>
      <c r="H63" s="892"/>
      <c r="I63" s="893"/>
      <c r="J63" s="893"/>
      <c r="K63" s="893"/>
      <c r="L63" s="894"/>
    </row>
    <row r="64" spans="2:13" ht="15" customHeight="1" x14ac:dyDescent="0.25">
      <c r="B64" s="892"/>
      <c r="C64" s="893"/>
      <c r="D64" s="893"/>
      <c r="E64" s="893"/>
      <c r="F64" s="893"/>
      <c r="G64" s="894"/>
      <c r="H64" s="892"/>
      <c r="I64" s="893"/>
      <c r="J64" s="893"/>
      <c r="K64" s="893"/>
      <c r="L64" s="894"/>
    </row>
    <row r="65" spans="2:15" ht="15" customHeight="1" x14ac:dyDescent="0.25">
      <c r="B65" s="892"/>
      <c r="C65" s="893"/>
      <c r="D65" s="893"/>
      <c r="E65" s="893"/>
      <c r="F65" s="893"/>
      <c r="G65" s="894"/>
      <c r="H65" s="892"/>
      <c r="I65" s="893"/>
      <c r="J65" s="893"/>
      <c r="K65" s="893"/>
      <c r="L65" s="894"/>
    </row>
    <row r="66" spans="2:15" ht="15" customHeight="1" x14ac:dyDescent="0.25">
      <c r="B66" s="892"/>
      <c r="C66" s="893"/>
      <c r="D66" s="893"/>
      <c r="E66" s="893"/>
      <c r="F66" s="893"/>
      <c r="G66" s="894"/>
      <c r="H66" s="892"/>
      <c r="I66" s="893"/>
      <c r="J66" s="893"/>
      <c r="K66" s="893"/>
      <c r="L66" s="894"/>
      <c r="O66" s="110"/>
    </row>
    <row r="67" spans="2:15" ht="15" customHeight="1" x14ac:dyDescent="0.25">
      <c r="B67" s="892"/>
      <c r="C67" s="893"/>
      <c r="D67" s="893"/>
      <c r="E67" s="893"/>
      <c r="F67" s="893"/>
      <c r="G67" s="894"/>
      <c r="H67" s="892"/>
      <c r="I67" s="893"/>
      <c r="J67" s="893"/>
      <c r="K67" s="893"/>
      <c r="L67" s="894"/>
    </row>
    <row r="68" spans="2:15" ht="15" customHeight="1" x14ac:dyDescent="0.25">
      <c r="B68" s="892"/>
      <c r="C68" s="893"/>
      <c r="D68" s="893"/>
      <c r="E68" s="893"/>
      <c r="F68" s="893"/>
      <c r="G68" s="894"/>
      <c r="H68" s="892"/>
      <c r="I68" s="893"/>
      <c r="J68" s="893"/>
      <c r="K68" s="893"/>
      <c r="L68" s="894"/>
    </row>
    <row r="69" spans="2:15" ht="15.75" customHeight="1" thickBot="1" x14ac:dyDescent="0.3">
      <c r="B69" s="892"/>
      <c r="C69" s="893"/>
      <c r="D69" s="893"/>
      <c r="E69" s="893"/>
      <c r="F69" s="893"/>
      <c r="G69" s="894"/>
      <c r="H69" s="892"/>
      <c r="I69" s="893"/>
      <c r="J69" s="893"/>
      <c r="K69" s="893"/>
      <c r="L69" s="894"/>
    </row>
    <row r="70" spans="2:15" ht="23.25" customHeight="1" x14ac:dyDescent="0.25">
      <c r="B70" s="968" t="s">
        <v>1227</v>
      </c>
      <c r="C70" s="969"/>
      <c r="D70" s="969"/>
      <c r="E70" s="969"/>
      <c r="F70" s="969"/>
      <c r="G70" s="974"/>
      <c r="H70" s="976" t="s">
        <v>1228</v>
      </c>
      <c r="I70" s="977"/>
      <c r="J70" s="977"/>
      <c r="K70" s="977"/>
      <c r="L70" s="977"/>
      <c r="M70" s="972"/>
    </row>
    <row r="71" spans="2:15" ht="25.5" customHeight="1" thickBot="1" x14ac:dyDescent="0.3">
      <c r="B71" s="970"/>
      <c r="C71" s="971"/>
      <c r="D71" s="971"/>
      <c r="E71" s="971"/>
      <c r="F71" s="971"/>
      <c r="G71" s="975"/>
      <c r="H71" s="978"/>
      <c r="I71" s="979"/>
      <c r="J71" s="979"/>
      <c r="K71" s="979"/>
      <c r="L71" s="979"/>
      <c r="M71" s="973"/>
    </row>
    <row r="72" spans="2:15" ht="25.5" customHeight="1" thickBot="1" x14ac:dyDescent="0.3">
      <c r="B72" s="959" t="s">
        <v>511</v>
      </c>
      <c r="C72" s="960"/>
      <c r="D72" s="960"/>
      <c r="E72" s="960"/>
      <c r="F72" s="960"/>
      <c r="G72" s="960"/>
      <c r="H72" s="960"/>
      <c r="I72" s="960"/>
      <c r="J72" s="960"/>
      <c r="K72" s="960"/>
      <c r="L72" s="961"/>
    </row>
    <row r="73" spans="2:15" x14ac:dyDescent="0.25">
      <c r="B73" s="907" t="s">
        <v>503</v>
      </c>
      <c r="C73" s="908"/>
      <c r="D73" s="908"/>
      <c r="E73" s="908"/>
      <c r="F73" s="908"/>
      <c r="G73" s="909"/>
      <c r="H73" s="907" t="s">
        <v>504</v>
      </c>
      <c r="I73" s="908"/>
      <c r="J73" s="908"/>
      <c r="K73" s="908"/>
      <c r="L73" s="909"/>
    </row>
    <row r="74" spans="2:15" x14ac:dyDescent="0.25">
      <c r="B74" s="892"/>
      <c r="C74" s="893"/>
      <c r="D74" s="893"/>
      <c r="E74" s="893"/>
      <c r="F74" s="893"/>
      <c r="G74" s="894"/>
      <c r="H74" s="892"/>
      <c r="I74" s="893"/>
      <c r="J74" s="893"/>
      <c r="K74" s="893"/>
      <c r="L74" s="894"/>
    </row>
    <row r="75" spans="2:15" x14ac:dyDescent="0.25">
      <c r="B75" s="892"/>
      <c r="C75" s="893"/>
      <c r="D75" s="893"/>
      <c r="E75" s="893"/>
      <c r="F75" s="893"/>
      <c r="G75" s="894"/>
      <c r="H75" s="892"/>
      <c r="I75" s="893"/>
      <c r="J75" s="893"/>
      <c r="K75" s="893"/>
      <c r="L75" s="894"/>
    </row>
    <row r="76" spans="2:15" x14ac:dyDescent="0.25">
      <c r="B76" s="892"/>
      <c r="C76" s="893"/>
      <c r="D76" s="893"/>
      <c r="E76" s="893"/>
      <c r="F76" s="893"/>
      <c r="G76" s="894"/>
      <c r="H76" s="892"/>
      <c r="I76" s="893"/>
      <c r="J76" s="893"/>
      <c r="K76" s="893"/>
      <c r="L76" s="894"/>
    </row>
    <row r="77" spans="2:15" x14ac:dyDescent="0.25">
      <c r="B77" s="892"/>
      <c r="C77" s="893"/>
      <c r="D77" s="893"/>
      <c r="E77" s="893"/>
      <c r="F77" s="893"/>
      <c r="G77" s="894"/>
      <c r="H77" s="892"/>
      <c r="I77" s="893"/>
      <c r="J77" s="893"/>
      <c r="K77" s="893"/>
      <c r="L77" s="894"/>
    </row>
    <row r="78" spans="2:15" x14ac:dyDescent="0.25">
      <c r="B78" s="892"/>
      <c r="C78" s="893"/>
      <c r="D78" s="893"/>
      <c r="E78" s="893"/>
      <c r="F78" s="893"/>
      <c r="G78" s="894"/>
      <c r="H78" s="892"/>
      <c r="I78" s="893"/>
      <c r="J78" s="893"/>
      <c r="K78" s="893"/>
      <c r="L78" s="894"/>
    </row>
    <row r="79" spans="2:15" x14ac:dyDescent="0.25">
      <c r="B79" s="892"/>
      <c r="C79" s="893"/>
      <c r="D79" s="893"/>
      <c r="E79" s="893"/>
      <c r="F79" s="893"/>
      <c r="G79" s="894"/>
      <c r="H79" s="892"/>
      <c r="I79" s="893"/>
      <c r="J79" s="893"/>
      <c r="K79" s="893"/>
      <c r="L79" s="894"/>
    </row>
    <row r="80" spans="2:15" x14ac:dyDescent="0.25">
      <c r="B80" s="892"/>
      <c r="C80" s="893"/>
      <c r="D80" s="893"/>
      <c r="E80" s="893"/>
      <c r="F80" s="893"/>
      <c r="G80" s="894"/>
      <c r="H80" s="892"/>
      <c r="I80" s="893"/>
      <c r="J80" s="893"/>
      <c r="K80" s="893"/>
      <c r="L80" s="894"/>
    </row>
    <row r="81" spans="2:13" x14ac:dyDescent="0.25">
      <c r="B81" s="892"/>
      <c r="C81" s="893"/>
      <c r="D81" s="893"/>
      <c r="E81" s="893"/>
      <c r="F81" s="893"/>
      <c r="G81" s="894"/>
      <c r="H81" s="892"/>
      <c r="I81" s="893"/>
      <c r="J81" s="893"/>
      <c r="K81" s="893"/>
      <c r="L81" s="894"/>
    </row>
    <row r="82" spans="2:13" x14ac:dyDescent="0.25">
      <c r="B82" s="892"/>
      <c r="C82" s="893"/>
      <c r="D82" s="893"/>
      <c r="E82" s="893"/>
      <c r="F82" s="893"/>
      <c r="G82" s="894"/>
      <c r="H82" s="892"/>
      <c r="I82" s="893"/>
      <c r="J82" s="893"/>
      <c r="K82" s="893"/>
      <c r="L82" s="894"/>
    </row>
    <row r="83" spans="2:13" x14ac:dyDescent="0.25">
      <c r="B83" s="892"/>
      <c r="C83" s="893"/>
      <c r="D83" s="893"/>
      <c r="E83" s="893"/>
      <c r="F83" s="893"/>
      <c r="G83" s="894"/>
      <c r="H83" s="892"/>
      <c r="I83" s="893"/>
      <c r="J83" s="893"/>
      <c r="K83" s="893"/>
      <c r="L83" s="894"/>
    </row>
    <row r="84" spans="2:13" x14ac:dyDescent="0.25">
      <c r="B84" s="892"/>
      <c r="C84" s="893"/>
      <c r="D84" s="893"/>
      <c r="E84" s="893"/>
      <c r="F84" s="893"/>
      <c r="G84" s="894"/>
      <c r="H84" s="892"/>
      <c r="I84" s="893"/>
      <c r="J84" s="893"/>
      <c r="K84" s="893"/>
      <c r="L84" s="894"/>
    </row>
    <row r="85" spans="2:13" x14ac:dyDescent="0.25">
      <c r="B85" s="892"/>
      <c r="C85" s="893"/>
      <c r="D85" s="893"/>
      <c r="E85" s="893"/>
      <c r="F85" s="893"/>
      <c r="G85" s="894"/>
      <c r="H85" s="892"/>
      <c r="I85" s="893"/>
      <c r="J85" s="893"/>
      <c r="K85" s="893"/>
      <c r="L85" s="894"/>
    </row>
    <row r="86" spans="2:13" x14ac:dyDescent="0.25">
      <c r="B86" s="892"/>
      <c r="C86" s="893"/>
      <c r="D86" s="893"/>
      <c r="E86" s="893"/>
      <c r="F86" s="893"/>
      <c r="G86" s="894"/>
      <c r="H86" s="892"/>
      <c r="I86" s="893"/>
      <c r="J86" s="893"/>
      <c r="K86" s="893"/>
      <c r="L86" s="894"/>
    </row>
    <row r="87" spans="2:13" ht="24.75" customHeight="1" x14ac:dyDescent="0.25">
      <c r="B87" s="950" t="s">
        <v>1229</v>
      </c>
      <c r="C87" s="951"/>
      <c r="D87" s="951"/>
      <c r="E87" s="951"/>
      <c r="F87" s="951"/>
      <c r="G87" s="951"/>
      <c r="H87" s="951"/>
      <c r="I87" s="951"/>
      <c r="J87" s="951"/>
      <c r="K87" s="951"/>
      <c r="L87" s="951"/>
      <c r="M87" s="952"/>
    </row>
    <row r="88" spans="2:13" ht="21" customHeight="1" thickBot="1" x14ac:dyDescent="0.3">
      <c r="B88" s="956"/>
      <c r="C88" s="957"/>
      <c r="D88" s="957"/>
      <c r="E88" s="957"/>
      <c r="F88" s="957"/>
      <c r="G88" s="957"/>
      <c r="H88" s="957"/>
      <c r="I88" s="957"/>
      <c r="J88" s="957"/>
      <c r="K88" s="957"/>
      <c r="L88" s="957"/>
      <c r="M88" s="958"/>
    </row>
    <row r="89" spans="2:13" x14ac:dyDescent="0.25">
      <c r="B89" s="907"/>
      <c r="C89" s="908"/>
      <c r="D89" s="908"/>
      <c r="E89" s="908"/>
      <c r="F89" s="908"/>
      <c r="G89" s="909"/>
      <c r="H89" s="907"/>
      <c r="I89" s="908"/>
      <c r="J89" s="908"/>
      <c r="K89" s="908"/>
      <c r="L89" s="909"/>
    </row>
    <row r="90" spans="2:13" x14ac:dyDescent="0.25">
      <c r="B90" s="892"/>
      <c r="C90" s="893"/>
      <c r="D90" s="893"/>
      <c r="E90" s="893"/>
      <c r="F90" s="893"/>
      <c r="G90" s="894"/>
      <c r="H90" s="892"/>
      <c r="I90" s="893"/>
      <c r="J90" s="893"/>
      <c r="K90" s="893"/>
      <c r="L90" s="894"/>
    </row>
    <row r="91" spans="2:13" x14ac:dyDescent="0.25">
      <c r="B91" s="892"/>
      <c r="C91" s="893"/>
      <c r="D91" s="893"/>
      <c r="E91" s="893"/>
      <c r="F91" s="893"/>
      <c r="G91" s="894"/>
      <c r="H91" s="892"/>
      <c r="I91" s="893"/>
      <c r="J91" s="893"/>
      <c r="K91" s="893"/>
      <c r="L91" s="894"/>
    </row>
    <row r="92" spans="2:13" x14ac:dyDescent="0.25">
      <c r="B92" s="892"/>
      <c r="C92" s="893"/>
      <c r="D92" s="893"/>
      <c r="E92" s="893"/>
      <c r="F92" s="893"/>
      <c r="G92" s="894"/>
      <c r="H92" s="892"/>
      <c r="I92" s="893"/>
      <c r="J92" s="893"/>
      <c r="K92" s="893"/>
      <c r="L92" s="894"/>
    </row>
    <row r="93" spans="2:13" x14ac:dyDescent="0.25">
      <c r="B93" s="892"/>
      <c r="C93" s="893"/>
      <c r="D93" s="893"/>
      <c r="E93" s="893"/>
      <c r="F93" s="893"/>
      <c r="G93" s="894"/>
      <c r="H93" s="892"/>
      <c r="I93" s="893"/>
      <c r="J93" s="893"/>
      <c r="K93" s="893"/>
      <c r="L93" s="894"/>
    </row>
    <row r="94" spans="2:13" x14ac:dyDescent="0.25">
      <c r="B94" s="892"/>
      <c r="C94" s="893"/>
      <c r="D94" s="893"/>
      <c r="E94" s="893"/>
      <c r="F94" s="893"/>
      <c r="G94" s="894"/>
      <c r="H94" s="892"/>
      <c r="I94" s="893"/>
      <c r="J94" s="893"/>
      <c r="K94" s="893"/>
      <c r="L94" s="894"/>
    </row>
    <row r="95" spans="2:13" x14ac:dyDescent="0.25">
      <c r="B95" s="892"/>
      <c r="C95" s="893"/>
      <c r="D95" s="893"/>
      <c r="E95" s="893"/>
      <c r="F95" s="893"/>
      <c r="G95" s="894"/>
      <c r="H95" s="892"/>
      <c r="I95" s="893"/>
      <c r="J95" s="893"/>
      <c r="K95" s="893"/>
      <c r="L95" s="894"/>
    </row>
    <row r="96" spans="2:13" x14ac:dyDescent="0.25">
      <c r="B96" s="892"/>
      <c r="C96" s="893"/>
      <c r="D96" s="893"/>
      <c r="E96" s="893"/>
      <c r="F96" s="893"/>
      <c r="G96" s="894"/>
      <c r="H96" s="892"/>
      <c r="I96" s="893"/>
      <c r="J96" s="893"/>
      <c r="K96" s="893"/>
      <c r="L96" s="894"/>
    </row>
    <row r="97" spans="2:12" x14ac:dyDescent="0.25">
      <c r="B97" s="892"/>
      <c r="C97" s="893"/>
      <c r="D97" s="893"/>
      <c r="E97" s="893"/>
      <c r="F97" s="893"/>
      <c r="G97" s="894"/>
      <c r="H97" s="892"/>
      <c r="I97" s="893"/>
      <c r="J97" s="893"/>
      <c r="K97" s="893"/>
      <c r="L97" s="894"/>
    </row>
    <row r="98" spans="2:12" x14ac:dyDescent="0.25">
      <c r="B98" s="892"/>
      <c r="C98" s="893"/>
      <c r="D98" s="893"/>
      <c r="E98" s="893"/>
      <c r="F98" s="893"/>
      <c r="G98" s="894"/>
      <c r="H98" s="892"/>
      <c r="I98" s="893"/>
      <c r="J98" s="893"/>
      <c r="K98" s="893"/>
      <c r="L98" s="894"/>
    </row>
    <row r="99" spans="2:12" x14ac:dyDescent="0.25">
      <c r="B99" s="892"/>
      <c r="C99" s="893"/>
      <c r="D99" s="893"/>
      <c r="E99" s="893"/>
      <c r="F99" s="893"/>
      <c r="G99" s="894"/>
      <c r="H99" s="892"/>
      <c r="I99" s="893"/>
      <c r="J99" s="893"/>
      <c r="K99" s="893"/>
      <c r="L99" s="894"/>
    </row>
    <row r="100" spans="2:12" x14ac:dyDescent="0.25">
      <c r="B100" s="892"/>
      <c r="C100" s="893"/>
      <c r="D100" s="893"/>
      <c r="E100" s="893"/>
      <c r="F100" s="893"/>
      <c r="G100" s="894"/>
      <c r="H100" s="892"/>
      <c r="I100" s="893"/>
      <c r="J100" s="893"/>
      <c r="K100" s="893"/>
      <c r="L100" s="894"/>
    </row>
    <row r="101" spans="2:12" x14ac:dyDescent="0.25">
      <c r="B101" s="892"/>
      <c r="C101" s="893"/>
      <c r="D101" s="893"/>
      <c r="E101" s="893"/>
      <c r="F101" s="893"/>
      <c r="G101" s="894"/>
      <c r="H101" s="892"/>
      <c r="I101" s="893"/>
      <c r="J101" s="893"/>
      <c r="K101" s="893"/>
      <c r="L101" s="894"/>
    </row>
    <row r="102" spans="2:12" x14ac:dyDescent="0.25">
      <c r="B102" s="892"/>
      <c r="C102" s="893"/>
      <c r="D102" s="893"/>
      <c r="E102" s="893"/>
      <c r="F102" s="893"/>
      <c r="G102" s="894"/>
      <c r="H102" s="892"/>
      <c r="I102" s="893"/>
      <c r="J102" s="893"/>
      <c r="K102" s="893"/>
      <c r="L102" s="894"/>
    </row>
    <row r="103" spans="2:12" ht="15.75" customHeight="1" x14ac:dyDescent="0.25">
      <c r="B103" s="950" t="s">
        <v>1230</v>
      </c>
      <c r="C103" s="951"/>
      <c r="D103" s="951"/>
      <c r="E103" s="951"/>
      <c r="F103" s="951"/>
      <c r="G103" s="952"/>
      <c r="H103" s="950" t="s">
        <v>1231</v>
      </c>
      <c r="I103" s="951"/>
      <c r="J103" s="951"/>
      <c r="K103" s="951"/>
      <c r="L103" s="952"/>
    </row>
    <row r="104" spans="2:12" ht="31.5" customHeight="1" x14ac:dyDescent="0.25">
      <c r="B104" s="953"/>
      <c r="C104" s="954"/>
      <c r="D104" s="954"/>
      <c r="E104" s="954"/>
      <c r="F104" s="954"/>
      <c r="G104" s="955"/>
      <c r="H104" s="953"/>
      <c r="I104" s="954"/>
      <c r="J104" s="954"/>
      <c r="K104" s="954"/>
      <c r="L104" s="955"/>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M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O197"/>
  <sheetViews>
    <sheetView view="pageBreakPreview" topLeftCell="B1" zoomScaleNormal="100" zoomScaleSheetLayoutView="100" zoomScalePageLayoutView="110" workbookViewId="0">
      <selection activeCell="O18" sqref="O18"/>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85" t="s">
        <v>251</v>
      </c>
      <c r="C1" s="877"/>
      <c r="D1" s="877"/>
      <c r="E1" s="877"/>
      <c r="F1" s="877"/>
      <c r="G1" s="877"/>
      <c r="H1" s="877"/>
      <c r="I1" s="877"/>
      <c r="J1" s="877"/>
      <c r="K1" s="877"/>
      <c r="L1" s="932"/>
    </row>
    <row r="2" spans="2:12" ht="11.25" customHeight="1" x14ac:dyDescent="0.25">
      <c r="B2" s="986"/>
      <c r="C2" s="878"/>
      <c r="D2" s="878"/>
      <c r="E2" s="878"/>
      <c r="F2" s="878"/>
      <c r="G2" s="878"/>
      <c r="H2" s="878"/>
      <c r="I2" s="878"/>
      <c r="J2" s="878"/>
      <c r="K2" s="878"/>
      <c r="L2" s="934"/>
    </row>
    <row r="3" spans="2:12" ht="24.95" customHeight="1" thickBot="1" x14ac:dyDescent="0.3">
      <c r="B3" s="995" t="s">
        <v>289</v>
      </c>
      <c r="C3" s="996"/>
      <c r="D3" s="996"/>
      <c r="E3" s="997"/>
      <c r="F3" s="125">
        <v>44259</v>
      </c>
      <c r="G3" s="995" t="s">
        <v>290</v>
      </c>
      <c r="H3" s="996"/>
      <c r="I3" s="936"/>
      <c r="J3" s="998">
        <v>44265</v>
      </c>
      <c r="K3" s="999"/>
      <c r="L3" s="1000"/>
    </row>
    <row r="4" spans="2:12" ht="24.95" customHeight="1" x14ac:dyDescent="0.25">
      <c r="B4" s="1001" t="s">
        <v>250</v>
      </c>
      <c r="C4" s="1002"/>
      <c r="D4" s="1002"/>
      <c r="E4" s="1002"/>
      <c r="F4" s="1002"/>
      <c r="G4" s="1002"/>
      <c r="H4" s="1003"/>
      <c r="I4" s="130" t="s">
        <v>489</v>
      </c>
      <c r="J4" s="360" t="s">
        <v>2</v>
      </c>
      <c r="K4" s="890" t="s">
        <v>0</v>
      </c>
      <c r="L4" s="943"/>
    </row>
    <row r="5" spans="2:12" ht="24.95" customHeight="1" thickBot="1" x14ac:dyDescent="0.3">
      <c r="B5" s="1004"/>
      <c r="C5" s="1005"/>
      <c r="D5" s="1005"/>
      <c r="E5" s="1005"/>
      <c r="F5" s="1005"/>
      <c r="G5" s="1005"/>
      <c r="H5" s="1006"/>
      <c r="I5" s="131" t="s">
        <v>490</v>
      </c>
      <c r="J5" s="132">
        <v>2</v>
      </c>
      <c r="K5" s="993" t="s">
        <v>291</v>
      </c>
      <c r="L5" s="994"/>
    </row>
    <row r="6" spans="2:12" ht="15.75" customHeight="1" x14ac:dyDescent="0.25">
      <c r="B6" s="892" t="s">
        <v>452</v>
      </c>
      <c r="C6" s="893"/>
      <c r="D6" s="893"/>
      <c r="E6" s="893"/>
      <c r="F6" s="893"/>
      <c r="G6" s="894"/>
      <c r="H6" s="907" t="s">
        <v>453</v>
      </c>
      <c r="I6" s="908"/>
      <c r="J6" s="908"/>
      <c r="K6" s="908"/>
      <c r="L6" s="909"/>
    </row>
    <row r="7" spans="2:12" x14ac:dyDescent="0.25">
      <c r="B7" s="892"/>
      <c r="C7" s="893"/>
      <c r="D7" s="893"/>
      <c r="E7" s="893"/>
      <c r="F7" s="893"/>
      <c r="G7" s="894"/>
      <c r="H7" s="892"/>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3" x14ac:dyDescent="0.25">
      <c r="B17" s="892"/>
      <c r="C17" s="893"/>
      <c r="D17" s="893"/>
      <c r="E17" s="893"/>
      <c r="F17" s="893"/>
      <c r="G17" s="894"/>
      <c r="H17" s="892"/>
      <c r="I17" s="893"/>
      <c r="J17" s="893"/>
      <c r="K17" s="893"/>
      <c r="L17" s="894"/>
    </row>
    <row r="18" spans="2:13" x14ac:dyDescent="0.25">
      <c r="B18" s="892"/>
      <c r="C18" s="893"/>
      <c r="D18" s="893"/>
      <c r="E18" s="893"/>
      <c r="F18" s="893"/>
      <c r="G18" s="894"/>
      <c r="H18" s="892"/>
      <c r="I18" s="893"/>
      <c r="J18" s="893"/>
      <c r="K18" s="893"/>
      <c r="L18" s="894"/>
    </row>
    <row r="19" spans="2:13" ht="15.75" thickBot="1" x14ac:dyDescent="0.3">
      <c r="B19" s="911"/>
      <c r="C19" s="912"/>
      <c r="D19" s="912"/>
      <c r="E19" s="912"/>
      <c r="F19" s="912"/>
      <c r="G19" s="913"/>
      <c r="H19" s="911"/>
      <c r="I19" s="912"/>
      <c r="J19" s="912"/>
      <c r="K19" s="912"/>
      <c r="L19" s="913"/>
    </row>
    <row r="20" spans="2:13" ht="25.5" customHeight="1" x14ac:dyDescent="0.25">
      <c r="B20" s="1007" t="s">
        <v>1330</v>
      </c>
      <c r="C20" s="1008"/>
      <c r="D20" s="1008"/>
      <c r="E20" s="1008"/>
      <c r="F20" s="1008"/>
      <c r="G20" s="1009"/>
      <c r="H20" s="1013" t="s">
        <v>1330</v>
      </c>
      <c r="I20" s="1014"/>
      <c r="J20" s="1014"/>
      <c r="K20" s="1014"/>
      <c r="L20" s="1014"/>
      <c r="M20" s="1015"/>
    </row>
    <row r="21" spans="2:13" ht="23.25" customHeight="1" thickBot="1" x14ac:dyDescent="0.3">
      <c r="B21" s="1010"/>
      <c r="C21" s="1011"/>
      <c r="D21" s="1011"/>
      <c r="E21" s="1011"/>
      <c r="F21" s="1011"/>
      <c r="G21" s="1012"/>
      <c r="H21" s="1013"/>
      <c r="I21" s="1014"/>
      <c r="J21" s="1014"/>
      <c r="K21" s="1014"/>
      <c r="L21" s="1014"/>
      <c r="M21" s="1015"/>
    </row>
    <row r="22" spans="2:13" ht="15.75" customHeight="1" x14ac:dyDescent="0.25">
      <c r="B22" s="892" t="s">
        <v>452</v>
      </c>
      <c r="C22" s="893"/>
      <c r="D22" s="893"/>
      <c r="E22" s="893"/>
      <c r="F22" s="893"/>
      <c r="G22" s="894"/>
      <c r="H22" s="907" t="s">
        <v>453</v>
      </c>
      <c r="I22" s="908"/>
      <c r="J22" s="908"/>
      <c r="K22" s="908"/>
      <c r="L22" s="909"/>
    </row>
    <row r="23" spans="2:13" x14ac:dyDescent="0.25">
      <c r="B23" s="892"/>
      <c r="C23" s="893"/>
      <c r="D23" s="893"/>
      <c r="E23" s="893"/>
      <c r="F23" s="893"/>
      <c r="G23" s="894"/>
      <c r="H23" s="892"/>
      <c r="I23" s="893"/>
      <c r="J23" s="893"/>
      <c r="K23" s="893"/>
      <c r="L23" s="894"/>
    </row>
    <row r="24" spans="2:13" x14ac:dyDescent="0.25">
      <c r="B24" s="892"/>
      <c r="C24" s="893"/>
      <c r="D24" s="893"/>
      <c r="E24" s="893"/>
      <c r="F24" s="893"/>
      <c r="G24" s="894"/>
      <c r="H24" s="892"/>
      <c r="I24" s="893"/>
      <c r="J24" s="893"/>
      <c r="K24" s="893"/>
      <c r="L24" s="894"/>
    </row>
    <row r="25" spans="2:13" x14ac:dyDescent="0.25">
      <c r="B25" s="892"/>
      <c r="C25" s="893"/>
      <c r="D25" s="893"/>
      <c r="E25" s="893"/>
      <c r="F25" s="893"/>
      <c r="G25" s="894"/>
      <c r="H25" s="892"/>
      <c r="I25" s="893"/>
      <c r="J25" s="893"/>
      <c r="K25" s="893"/>
      <c r="L25" s="894"/>
    </row>
    <row r="26" spans="2:13" x14ac:dyDescent="0.25">
      <c r="B26" s="892"/>
      <c r="C26" s="893"/>
      <c r="D26" s="893"/>
      <c r="E26" s="893"/>
      <c r="F26" s="893"/>
      <c r="G26" s="894"/>
      <c r="H26" s="892"/>
      <c r="I26" s="893"/>
      <c r="J26" s="893"/>
      <c r="K26" s="893"/>
      <c r="L26" s="894"/>
    </row>
    <row r="27" spans="2:13" x14ac:dyDescent="0.25">
      <c r="B27" s="892"/>
      <c r="C27" s="893"/>
      <c r="D27" s="893"/>
      <c r="E27" s="893"/>
      <c r="F27" s="893"/>
      <c r="G27" s="894"/>
      <c r="H27" s="892"/>
      <c r="I27" s="893"/>
      <c r="J27" s="893"/>
      <c r="K27" s="893"/>
      <c r="L27" s="894"/>
    </row>
    <row r="28" spans="2:13" x14ac:dyDescent="0.25">
      <c r="B28" s="892"/>
      <c r="C28" s="893"/>
      <c r="D28" s="893"/>
      <c r="E28" s="893"/>
      <c r="F28" s="893"/>
      <c r="G28" s="894"/>
      <c r="H28" s="892"/>
      <c r="I28" s="893"/>
      <c r="J28" s="893"/>
      <c r="K28" s="893"/>
      <c r="L28" s="894"/>
    </row>
    <row r="29" spans="2:13" x14ac:dyDescent="0.25">
      <c r="B29" s="892"/>
      <c r="C29" s="893"/>
      <c r="D29" s="893"/>
      <c r="E29" s="893"/>
      <c r="F29" s="893"/>
      <c r="G29" s="894"/>
      <c r="H29" s="892"/>
      <c r="I29" s="893"/>
      <c r="J29" s="893"/>
      <c r="K29" s="893"/>
      <c r="L29" s="894"/>
    </row>
    <row r="30" spans="2:13" x14ac:dyDescent="0.25">
      <c r="B30" s="892"/>
      <c r="C30" s="893"/>
      <c r="D30" s="893"/>
      <c r="E30" s="893"/>
      <c r="F30" s="893"/>
      <c r="G30" s="894"/>
      <c r="H30" s="892"/>
      <c r="I30" s="893"/>
      <c r="J30" s="893"/>
      <c r="K30" s="893"/>
      <c r="L30" s="894"/>
    </row>
    <row r="31" spans="2:13" x14ac:dyDescent="0.25">
      <c r="B31" s="892"/>
      <c r="C31" s="893"/>
      <c r="D31" s="893"/>
      <c r="E31" s="893"/>
      <c r="F31" s="893"/>
      <c r="G31" s="894"/>
      <c r="H31" s="892"/>
      <c r="I31" s="893"/>
      <c r="J31" s="893"/>
      <c r="K31" s="893"/>
      <c r="L31" s="894"/>
    </row>
    <row r="32" spans="2:13" x14ac:dyDescent="0.25">
      <c r="B32" s="892"/>
      <c r="C32" s="893"/>
      <c r="D32" s="893"/>
      <c r="E32" s="893"/>
      <c r="F32" s="893"/>
      <c r="G32" s="894"/>
      <c r="H32" s="892"/>
      <c r="I32" s="893"/>
      <c r="J32" s="893"/>
      <c r="K32" s="893"/>
      <c r="L32" s="894"/>
    </row>
    <row r="33" spans="2:15" x14ac:dyDescent="0.25">
      <c r="B33" s="892"/>
      <c r="C33" s="893"/>
      <c r="D33" s="893"/>
      <c r="E33" s="893"/>
      <c r="F33" s="893"/>
      <c r="G33" s="894"/>
      <c r="H33" s="892"/>
      <c r="I33" s="893"/>
      <c r="J33" s="893"/>
      <c r="K33" s="893"/>
      <c r="L33" s="894"/>
    </row>
    <row r="34" spans="2:15" x14ac:dyDescent="0.25">
      <c r="B34" s="892"/>
      <c r="C34" s="893"/>
      <c r="D34" s="893"/>
      <c r="E34" s="893"/>
      <c r="F34" s="893"/>
      <c r="G34" s="894"/>
      <c r="H34" s="892"/>
      <c r="I34" s="893"/>
      <c r="J34" s="893"/>
      <c r="K34" s="893"/>
      <c r="L34" s="894"/>
      <c r="O34" s="133"/>
    </row>
    <row r="35" spans="2:15" ht="15.75" thickBot="1" x14ac:dyDescent="0.3">
      <c r="B35" s="911"/>
      <c r="C35" s="912"/>
      <c r="D35" s="912"/>
      <c r="E35" s="912"/>
      <c r="F35" s="912"/>
      <c r="G35" s="913"/>
      <c r="H35" s="911"/>
      <c r="I35" s="912"/>
      <c r="J35" s="912"/>
      <c r="K35" s="912"/>
      <c r="L35" s="913"/>
    </row>
    <row r="36" spans="2:15" ht="25.5" customHeight="1" x14ac:dyDescent="0.25">
      <c r="B36" s="1007" t="s">
        <v>1331</v>
      </c>
      <c r="C36" s="1008"/>
      <c r="D36" s="1008"/>
      <c r="E36" s="1008"/>
      <c r="F36" s="1008"/>
      <c r="G36" s="1009"/>
      <c r="H36" s="1016" t="s">
        <v>1332</v>
      </c>
      <c r="I36" s="1017"/>
      <c r="J36" s="1017"/>
      <c r="K36" s="1017"/>
      <c r="L36" s="1017"/>
      <c r="M36" s="1018"/>
    </row>
    <row r="37" spans="2:15" ht="23.25" customHeight="1" thickBot="1" x14ac:dyDescent="0.3">
      <c r="B37" s="1010"/>
      <c r="C37" s="1011"/>
      <c r="D37" s="1011"/>
      <c r="E37" s="1011"/>
      <c r="F37" s="1011"/>
      <c r="G37" s="1012"/>
      <c r="H37" s="1019"/>
      <c r="I37" s="1018"/>
      <c r="J37" s="1018"/>
      <c r="K37" s="1018"/>
      <c r="L37" s="1018"/>
      <c r="M37" s="1018"/>
    </row>
    <row r="38" spans="2:15" ht="15.75" customHeight="1" x14ac:dyDescent="0.25">
      <c r="B38" s="892" t="s">
        <v>452</v>
      </c>
      <c r="C38" s="893"/>
      <c r="D38" s="893"/>
      <c r="E38" s="893"/>
      <c r="F38" s="893"/>
      <c r="G38" s="894"/>
      <c r="H38" s="907" t="s">
        <v>453</v>
      </c>
      <c r="I38" s="908"/>
      <c r="J38" s="908"/>
      <c r="K38" s="908"/>
      <c r="L38" s="909"/>
    </row>
    <row r="39" spans="2:15" x14ac:dyDescent="0.25">
      <c r="B39" s="892"/>
      <c r="C39" s="893"/>
      <c r="D39" s="893"/>
      <c r="E39" s="893"/>
      <c r="F39" s="893"/>
      <c r="G39" s="894"/>
      <c r="H39" s="892"/>
      <c r="I39" s="893"/>
      <c r="J39" s="893"/>
      <c r="K39" s="893"/>
      <c r="L39" s="894"/>
    </row>
    <row r="40" spans="2:15" x14ac:dyDescent="0.25">
      <c r="B40" s="892"/>
      <c r="C40" s="893"/>
      <c r="D40" s="893"/>
      <c r="E40" s="893"/>
      <c r="F40" s="893"/>
      <c r="G40" s="894"/>
      <c r="H40" s="892"/>
      <c r="I40" s="893"/>
      <c r="J40" s="893"/>
      <c r="K40" s="893"/>
      <c r="L40" s="894"/>
    </row>
    <row r="41" spans="2:15" x14ac:dyDescent="0.25">
      <c r="B41" s="892"/>
      <c r="C41" s="893"/>
      <c r="D41" s="893"/>
      <c r="E41" s="893"/>
      <c r="F41" s="893"/>
      <c r="G41" s="894"/>
      <c r="H41" s="892"/>
      <c r="I41" s="893"/>
      <c r="J41" s="893"/>
      <c r="K41" s="893"/>
      <c r="L41" s="894"/>
    </row>
    <row r="42" spans="2:15" x14ac:dyDescent="0.25">
      <c r="B42" s="892"/>
      <c r="C42" s="893"/>
      <c r="D42" s="893"/>
      <c r="E42" s="893"/>
      <c r="F42" s="893"/>
      <c r="G42" s="894"/>
      <c r="H42" s="892"/>
      <c r="I42" s="893"/>
      <c r="J42" s="893"/>
      <c r="K42" s="893"/>
      <c r="L42" s="894"/>
    </row>
    <row r="43" spans="2:15" x14ac:dyDescent="0.25">
      <c r="B43" s="892"/>
      <c r="C43" s="893"/>
      <c r="D43" s="893"/>
      <c r="E43" s="893"/>
      <c r="F43" s="893"/>
      <c r="G43" s="894"/>
      <c r="H43" s="892"/>
      <c r="I43" s="893"/>
      <c r="J43" s="893"/>
      <c r="K43" s="893"/>
      <c r="L43" s="894"/>
    </row>
    <row r="44" spans="2:15" x14ac:dyDescent="0.25">
      <c r="B44" s="892"/>
      <c r="C44" s="893"/>
      <c r="D44" s="893"/>
      <c r="E44" s="893"/>
      <c r="F44" s="893"/>
      <c r="G44" s="894"/>
      <c r="H44" s="892"/>
      <c r="I44" s="893"/>
      <c r="J44" s="893"/>
      <c r="K44" s="893"/>
      <c r="L44" s="894"/>
    </row>
    <row r="45" spans="2:15" x14ac:dyDescent="0.25">
      <c r="B45" s="892"/>
      <c r="C45" s="893"/>
      <c r="D45" s="893"/>
      <c r="E45" s="893"/>
      <c r="F45" s="893"/>
      <c r="G45" s="894"/>
      <c r="H45" s="892"/>
      <c r="I45" s="893"/>
      <c r="J45" s="893"/>
      <c r="K45" s="893"/>
      <c r="L45" s="894"/>
    </row>
    <row r="46" spans="2:15" x14ac:dyDescent="0.25">
      <c r="B46" s="892"/>
      <c r="C46" s="893"/>
      <c r="D46" s="893"/>
      <c r="E46" s="893"/>
      <c r="F46" s="893"/>
      <c r="G46" s="894"/>
      <c r="H46" s="892"/>
      <c r="I46" s="893"/>
      <c r="J46" s="893"/>
      <c r="K46" s="893"/>
      <c r="L46" s="894"/>
    </row>
    <row r="47" spans="2:15" x14ac:dyDescent="0.25">
      <c r="B47" s="892"/>
      <c r="C47" s="893"/>
      <c r="D47" s="893"/>
      <c r="E47" s="893"/>
      <c r="F47" s="893"/>
      <c r="G47" s="894"/>
      <c r="H47" s="892"/>
      <c r="I47" s="893"/>
      <c r="J47" s="893"/>
      <c r="K47" s="893"/>
      <c r="L47" s="894"/>
    </row>
    <row r="48" spans="2:15" x14ac:dyDescent="0.25">
      <c r="B48" s="892"/>
      <c r="C48" s="893"/>
      <c r="D48" s="893"/>
      <c r="E48" s="893"/>
      <c r="F48" s="893"/>
      <c r="G48" s="894"/>
      <c r="H48" s="892"/>
      <c r="I48" s="893"/>
      <c r="J48" s="893"/>
      <c r="K48" s="893"/>
      <c r="L48" s="894"/>
    </row>
    <row r="49" spans="2:15" x14ac:dyDescent="0.25">
      <c r="B49" s="892"/>
      <c r="C49" s="893"/>
      <c r="D49" s="893"/>
      <c r="E49" s="893"/>
      <c r="F49" s="893"/>
      <c r="G49" s="894"/>
      <c r="H49" s="892"/>
      <c r="I49" s="893"/>
      <c r="J49" s="893"/>
      <c r="K49" s="893"/>
      <c r="L49" s="894"/>
    </row>
    <row r="50" spans="2:15" x14ac:dyDescent="0.25">
      <c r="B50" s="892"/>
      <c r="C50" s="893"/>
      <c r="D50" s="893"/>
      <c r="E50" s="893"/>
      <c r="F50" s="893"/>
      <c r="G50" s="894"/>
      <c r="H50" s="892"/>
      <c r="I50" s="893"/>
      <c r="J50" s="893"/>
      <c r="K50" s="893"/>
      <c r="L50" s="894"/>
      <c r="O50" s="133"/>
    </row>
    <row r="51" spans="2:15" ht="15.75" thickBot="1" x14ac:dyDescent="0.3">
      <c r="B51" s="911"/>
      <c r="C51" s="912"/>
      <c r="D51" s="912"/>
      <c r="E51" s="912"/>
      <c r="F51" s="912"/>
      <c r="G51" s="913"/>
      <c r="H51" s="911"/>
      <c r="I51" s="912"/>
      <c r="J51" s="912"/>
      <c r="K51" s="912"/>
      <c r="L51" s="913"/>
    </row>
    <row r="52" spans="2:15" ht="25.5" customHeight="1" x14ac:dyDescent="0.25">
      <c r="B52" s="1007" t="s">
        <v>1333</v>
      </c>
      <c r="C52" s="1008"/>
      <c r="D52" s="1008"/>
      <c r="E52" s="1008"/>
      <c r="F52" s="1008"/>
      <c r="G52" s="1009"/>
      <c r="H52" s="1016" t="s">
        <v>1334</v>
      </c>
      <c r="I52" s="1017"/>
      <c r="J52" s="1017"/>
      <c r="K52" s="1017"/>
      <c r="L52" s="1017"/>
      <c r="M52" s="1018"/>
    </row>
    <row r="53" spans="2:15" ht="23.25" customHeight="1" thickBot="1" x14ac:dyDescent="0.3">
      <c r="B53" s="1010"/>
      <c r="C53" s="1011"/>
      <c r="D53" s="1011"/>
      <c r="E53" s="1011"/>
      <c r="F53" s="1011"/>
      <c r="G53" s="1012"/>
      <c r="H53" s="1019"/>
      <c r="I53" s="1018"/>
      <c r="J53" s="1018"/>
      <c r="K53" s="1018"/>
      <c r="L53" s="1018"/>
      <c r="M53" s="1018"/>
    </row>
    <row r="54" spans="2:15" ht="15.75" customHeight="1" x14ac:dyDescent="0.25">
      <c r="B54" s="892" t="s">
        <v>452</v>
      </c>
      <c r="C54" s="893"/>
      <c r="D54" s="893"/>
      <c r="E54" s="893"/>
      <c r="F54" s="893"/>
      <c r="G54" s="894"/>
      <c r="H54" s="907" t="s">
        <v>453</v>
      </c>
      <c r="I54" s="908"/>
      <c r="J54" s="908"/>
      <c r="K54" s="908"/>
      <c r="L54" s="909"/>
    </row>
    <row r="55" spans="2:15" x14ac:dyDescent="0.25">
      <c r="B55" s="892"/>
      <c r="C55" s="893"/>
      <c r="D55" s="893"/>
      <c r="E55" s="893"/>
      <c r="F55" s="893"/>
      <c r="G55" s="894"/>
      <c r="H55" s="892"/>
      <c r="I55" s="893"/>
      <c r="J55" s="893"/>
      <c r="K55" s="893"/>
      <c r="L55" s="894"/>
    </row>
    <row r="56" spans="2:15" x14ac:dyDescent="0.25">
      <c r="B56" s="892"/>
      <c r="C56" s="893"/>
      <c r="D56" s="893"/>
      <c r="E56" s="893"/>
      <c r="F56" s="893"/>
      <c r="G56" s="894"/>
      <c r="H56" s="892"/>
      <c r="I56" s="893"/>
      <c r="J56" s="893"/>
      <c r="K56" s="893"/>
      <c r="L56" s="894"/>
    </row>
    <row r="57" spans="2:15" x14ac:dyDescent="0.25">
      <c r="B57" s="892"/>
      <c r="C57" s="893"/>
      <c r="D57" s="893"/>
      <c r="E57" s="893"/>
      <c r="F57" s="893"/>
      <c r="G57" s="894"/>
      <c r="H57" s="892"/>
      <c r="I57" s="893"/>
      <c r="J57" s="893"/>
      <c r="K57" s="893"/>
      <c r="L57" s="894"/>
    </row>
    <row r="58" spans="2:15" x14ac:dyDescent="0.25">
      <c r="B58" s="892"/>
      <c r="C58" s="893"/>
      <c r="D58" s="893"/>
      <c r="E58" s="893"/>
      <c r="F58" s="893"/>
      <c r="G58" s="894"/>
      <c r="H58" s="892"/>
      <c r="I58" s="893"/>
      <c r="J58" s="893"/>
      <c r="K58" s="893"/>
      <c r="L58" s="894"/>
    </row>
    <row r="59" spans="2:15" x14ac:dyDescent="0.25">
      <c r="B59" s="892"/>
      <c r="C59" s="893"/>
      <c r="D59" s="893"/>
      <c r="E59" s="893"/>
      <c r="F59" s="893"/>
      <c r="G59" s="894"/>
      <c r="H59" s="892"/>
      <c r="I59" s="893"/>
      <c r="J59" s="893"/>
      <c r="K59" s="893"/>
      <c r="L59" s="894"/>
    </row>
    <row r="60" spans="2:15" x14ac:dyDescent="0.25">
      <c r="B60" s="892"/>
      <c r="C60" s="893"/>
      <c r="D60" s="893"/>
      <c r="E60" s="893"/>
      <c r="F60" s="893"/>
      <c r="G60" s="894"/>
      <c r="H60" s="892"/>
      <c r="I60" s="893"/>
      <c r="J60" s="893"/>
      <c r="K60" s="893"/>
      <c r="L60" s="894"/>
    </row>
    <row r="61" spans="2:15" x14ac:dyDescent="0.25">
      <c r="B61" s="892"/>
      <c r="C61" s="893"/>
      <c r="D61" s="893"/>
      <c r="E61" s="893"/>
      <c r="F61" s="893"/>
      <c r="G61" s="894"/>
      <c r="H61" s="892"/>
      <c r="I61" s="893"/>
      <c r="J61" s="893"/>
      <c r="K61" s="893"/>
      <c r="L61" s="894"/>
    </row>
    <row r="62" spans="2:15" x14ac:dyDescent="0.25">
      <c r="B62" s="892"/>
      <c r="C62" s="893"/>
      <c r="D62" s="893"/>
      <c r="E62" s="893"/>
      <c r="F62" s="893"/>
      <c r="G62" s="894"/>
      <c r="H62" s="892"/>
      <c r="I62" s="893"/>
      <c r="J62" s="893"/>
      <c r="K62" s="893"/>
      <c r="L62" s="894"/>
    </row>
    <row r="63" spans="2:15" x14ac:dyDescent="0.25">
      <c r="B63" s="892"/>
      <c r="C63" s="893"/>
      <c r="D63" s="893"/>
      <c r="E63" s="893"/>
      <c r="F63" s="893"/>
      <c r="G63" s="894"/>
      <c r="H63" s="892"/>
      <c r="I63" s="893"/>
      <c r="J63" s="893"/>
      <c r="K63" s="893"/>
      <c r="L63" s="894"/>
    </row>
    <row r="64" spans="2:15" x14ac:dyDescent="0.25">
      <c r="B64" s="892"/>
      <c r="C64" s="893"/>
      <c r="D64" s="893"/>
      <c r="E64" s="893"/>
      <c r="F64" s="893"/>
      <c r="G64" s="894"/>
      <c r="H64" s="892"/>
      <c r="I64" s="893"/>
      <c r="J64" s="893"/>
      <c r="K64" s="893"/>
      <c r="L64" s="894"/>
    </row>
    <row r="65" spans="2:15" x14ac:dyDescent="0.25">
      <c r="B65" s="892"/>
      <c r="C65" s="893"/>
      <c r="D65" s="893"/>
      <c r="E65" s="893"/>
      <c r="F65" s="893"/>
      <c r="G65" s="894"/>
      <c r="H65" s="892"/>
      <c r="I65" s="893"/>
      <c r="J65" s="893"/>
      <c r="K65" s="893"/>
      <c r="L65" s="894"/>
    </row>
    <row r="66" spans="2:15" x14ac:dyDescent="0.25">
      <c r="B66" s="892"/>
      <c r="C66" s="893"/>
      <c r="D66" s="893"/>
      <c r="E66" s="893"/>
      <c r="F66" s="893"/>
      <c r="G66" s="894"/>
      <c r="H66" s="892"/>
      <c r="I66" s="893"/>
      <c r="J66" s="893"/>
      <c r="K66" s="893"/>
      <c r="L66" s="894"/>
      <c r="O66" s="133"/>
    </row>
    <row r="67" spans="2:15" ht="15.75" thickBot="1" x14ac:dyDescent="0.3">
      <c r="B67" s="911"/>
      <c r="C67" s="912"/>
      <c r="D67" s="912"/>
      <c r="E67" s="912"/>
      <c r="F67" s="912"/>
      <c r="G67" s="913"/>
      <c r="H67" s="911"/>
      <c r="I67" s="912"/>
      <c r="J67" s="912"/>
      <c r="K67" s="912"/>
      <c r="L67" s="913"/>
    </row>
    <row r="68" spans="2:15" ht="25.5" customHeight="1" x14ac:dyDescent="0.25">
      <c r="B68" s="1007" t="s">
        <v>1335</v>
      </c>
      <c r="C68" s="1008"/>
      <c r="D68" s="1008"/>
      <c r="E68" s="1008"/>
      <c r="F68" s="1008"/>
      <c r="G68" s="1009"/>
      <c r="H68" s="1016" t="s">
        <v>1336</v>
      </c>
      <c r="I68" s="1017"/>
      <c r="J68" s="1017"/>
      <c r="K68" s="1017"/>
      <c r="L68" s="1017"/>
      <c r="M68" s="1018"/>
    </row>
    <row r="69" spans="2:15" ht="23.25" customHeight="1" thickBot="1" x14ac:dyDescent="0.3">
      <c r="B69" s="1010"/>
      <c r="C69" s="1011"/>
      <c r="D69" s="1011"/>
      <c r="E69" s="1011"/>
      <c r="F69" s="1011"/>
      <c r="G69" s="1012"/>
      <c r="H69" s="1019"/>
      <c r="I69" s="1018"/>
      <c r="J69" s="1018"/>
      <c r="K69" s="1018"/>
      <c r="L69" s="1018"/>
      <c r="M69" s="1018"/>
    </row>
    <row r="70" spans="2:15" ht="15.75" customHeight="1" x14ac:dyDescent="0.25">
      <c r="B70" s="892" t="s">
        <v>452</v>
      </c>
      <c r="C70" s="893"/>
      <c r="D70" s="893"/>
      <c r="E70" s="893"/>
      <c r="F70" s="893"/>
      <c r="G70" s="894"/>
      <c r="H70" s="907" t="s">
        <v>453</v>
      </c>
      <c r="I70" s="908"/>
      <c r="J70" s="908"/>
      <c r="K70" s="908"/>
      <c r="L70" s="909"/>
    </row>
    <row r="71" spans="2:15" x14ac:dyDescent="0.25">
      <c r="B71" s="892"/>
      <c r="C71" s="893"/>
      <c r="D71" s="893"/>
      <c r="E71" s="893"/>
      <c r="F71" s="893"/>
      <c r="G71" s="894"/>
      <c r="H71" s="892"/>
      <c r="I71" s="893"/>
      <c r="J71" s="893"/>
      <c r="K71" s="893"/>
      <c r="L71" s="894"/>
    </row>
    <row r="72" spans="2:15" x14ac:dyDescent="0.25">
      <c r="B72" s="892"/>
      <c r="C72" s="893"/>
      <c r="D72" s="893"/>
      <c r="E72" s="893"/>
      <c r="F72" s="893"/>
      <c r="G72" s="894"/>
      <c r="H72" s="892"/>
      <c r="I72" s="893"/>
      <c r="J72" s="893"/>
      <c r="K72" s="893"/>
      <c r="L72" s="894"/>
    </row>
    <row r="73" spans="2:15" x14ac:dyDescent="0.25">
      <c r="B73" s="892"/>
      <c r="C73" s="893"/>
      <c r="D73" s="893"/>
      <c r="E73" s="893"/>
      <c r="F73" s="893"/>
      <c r="G73" s="894"/>
      <c r="H73" s="892"/>
      <c r="I73" s="893"/>
      <c r="J73" s="893"/>
      <c r="K73" s="893"/>
      <c r="L73" s="894"/>
    </row>
    <row r="74" spans="2:15" x14ac:dyDescent="0.25">
      <c r="B74" s="892"/>
      <c r="C74" s="893"/>
      <c r="D74" s="893"/>
      <c r="E74" s="893"/>
      <c r="F74" s="893"/>
      <c r="G74" s="894"/>
      <c r="H74" s="892"/>
      <c r="I74" s="893"/>
      <c r="J74" s="893"/>
      <c r="K74" s="893"/>
      <c r="L74" s="894"/>
    </row>
    <row r="75" spans="2:15" x14ac:dyDescent="0.25">
      <c r="B75" s="892"/>
      <c r="C75" s="893"/>
      <c r="D75" s="893"/>
      <c r="E75" s="893"/>
      <c r="F75" s="893"/>
      <c r="G75" s="894"/>
      <c r="H75" s="892"/>
      <c r="I75" s="893"/>
      <c r="J75" s="893"/>
      <c r="K75" s="893"/>
      <c r="L75" s="894"/>
    </row>
    <row r="76" spans="2:15" x14ac:dyDescent="0.25">
      <c r="B76" s="892"/>
      <c r="C76" s="893"/>
      <c r="D76" s="893"/>
      <c r="E76" s="893"/>
      <c r="F76" s="893"/>
      <c r="G76" s="894"/>
      <c r="H76" s="892"/>
      <c r="I76" s="893"/>
      <c r="J76" s="893"/>
      <c r="K76" s="893"/>
      <c r="L76" s="894"/>
    </row>
    <row r="77" spans="2:15" x14ac:dyDescent="0.25">
      <c r="B77" s="892"/>
      <c r="C77" s="893"/>
      <c r="D77" s="893"/>
      <c r="E77" s="893"/>
      <c r="F77" s="893"/>
      <c r="G77" s="894"/>
      <c r="H77" s="892"/>
      <c r="I77" s="893"/>
      <c r="J77" s="893"/>
      <c r="K77" s="893"/>
      <c r="L77" s="894"/>
    </row>
    <row r="78" spans="2:15" x14ac:dyDescent="0.25">
      <c r="B78" s="892"/>
      <c r="C78" s="893"/>
      <c r="D78" s="893"/>
      <c r="E78" s="893"/>
      <c r="F78" s="893"/>
      <c r="G78" s="894"/>
      <c r="H78" s="892"/>
      <c r="I78" s="893"/>
      <c r="J78" s="893"/>
      <c r="K78" s="893"/>
      <c r="L78" s="894"/>
    </row>
    <row r="79" spans="2:15" x14ac:dyDescent="0.25">
      <c r="B79" s="892"/>
      <c r="C79" s="893"/>
      <c r="D79" s="893"/>
      <c r="E79" s="893"/>
      <c r="F79" s="893"/>
      <c r="G79" s="894"/>
      <c r="H79" s="892"/>
      <c r="I79" s="893"/>
      <c r="J79" s="893"/>
      <c r="K79" s="893"/>
      <c r="L79" s="894"/>
    </row>
    <row r="80" spans="2:15" x14ac:dyDescent="0.25">
      <c r="B80" s="892"/>
      <c r="C80" s="893"/>
      <c r="D80" s="893"/>
      <c r="E80" s="893"/>
      <c r="F80" s="893"/>
      <c r="G80" s="894"/>
      <c r="H80" s="892"/>
      <c r="I80" s="893"/>
      <c r="J80" s="893"/>
      <c r="K80" s="893"/>
      <c r="L80" s="894"/>
    </row>
    <row r="81" spans="2:15" x14ac:dyDescent="0.25">
      <c r="B81" s="892"/>
      <c r="C81" s="893"/>
      <c r="D81" s="893"/>
      <c r="E81" s="893"/>
      <c r="F81" s="893"/>
      <c r="G81" s="894"/>
      <c r="H81" s="892"/>
      <c r="I81" s="893"/>
      <c r="J81" s="893"/>
      <c r="K81" s="893"/>
      <c r="L81" s="894"/>
    </row>
    <row r="82" spans="2:15" x14ac:dyDescent="0.25">
      <c r="B82" s="892"/>
      <c r="C82" s="893"/>
      <c r="D82" s="893"/>
      <c r="E82" s="893"/>
      <c r="F82" s="893"/>
      <c r="G82" s="894"/>
      <c r="H82" s="892"/>
      <c r="I82" s="893"/>
      <c r="J82" s="893"/>
      <c r="K82" s="893"/>
      <c r="L82" s="894"/>
      <c r="O82" s="133"/>
    </row>
    <row r="83" spans="2:15" ht="15.75" thickBot="1" x14ac:dyDescent="0.3">
      <c r="B83" s="911"/>
      <c r="C83" s="912"/>
      <c r="D83" s="912"/>
      <c r="E83" s="912"/>
      <c r="F83" s="912"/>
      <c r="G83" s="913"/>
      <c r="H83" s="911"/>
      <c r="I83" s="912"/>
      <c r="J83" s="912"/>
      <c r="K83" s="912"/>
      <c r="L83" s="913"/>
    </row>
    <row r="84" spans="2:15" ht="25.5" customHeight="1" x14ac:dyDescent="0.25">
      <c r="B84" s="1007" t="s">
        <v>1335</v>
      </c>
      <c r="C84" s="1008"/>
      <c r="D84" s="1008"/>
      <c r="E84" s="1008"/>
      <c r="F84" s="1008"/>
      <c r="G84" s="1009"/>
      <c r="H84" s="1016" t="s">
        <v>1337</v>
      </c>
      <c r="I84" s="1017"/>
      <c r="J84" s="1017"/>
      <c r="K84" s="1017"/>
      <c r="L84" s="1017"/>
      <c r="M84" s="1018"/>
    </row>
    <row r="85" spans="2:15" ht="23.25" customHeight="1" thickBot="1" x14ac:dyDescent="0.3">
      <c r="B85" s="1010"/>
      <c r="C85" s="1011"/>
      <c r="D85" s="1011"/>
      <c r="E85" s="1011"/>
      <c r="F85" s="1011"/>
      <c r="G85" s="1012"/>
      <c r="H85" s="1019"/>
      <c r="I85" s="1018"/>
      <c r="J85" s="1018"/>
      <c r="K85" s="1018"/>
      <c r="L85" s="1018"/>
      <c r="M85" s="1018"/>
    </row>
    <row r="86" spans="2:15" ht="15.75" customHeight="1" x14ac:dyDescent="0.25">
      <c r="B86" s="892" t="s">
        <v>452</v>
      </c>
      <c r="C86" s="893"/>
      <c r="D86" s="893"/>
      <c r="E86" s="893"/>
      <c r="F86" s="893"/>
      <c r="G86" s="894"/>
      <c r="H86" s="907" t="s">
        <v>453</v>
      </c>
      <c r="I86" s="908"/>
      <c r="J86" s="908"/>
      <c r="K86" s="908"/>
      <c r="L86" s="909"/>
    </row>
    <row r="87" spans="2:15" x14ac:dyDescent="0.25">
      <c r="B87" s="892"/>
      <c r="C87" s="893"/>
      <c r="D87" s="893"/>
      <c r="E87" s="893"/>
      <c r="F87" s="893"/>
      <c r="G87" s="894"/>
      <c r="H87" s="892"/>
      <c r="I87" s="893"/>
      <c r="J87" s="893"/>
      <c r="K87" s="893"/>
      <c r="L87" s="894"/>
    </row>
    <row r="88" spans="2:15" x14ac:dyDescent="0.25">
      <c r="B88" s="892"/>
      <c r="C88" s="893"/>
      <c r="D88" s="893"/>
      <c r="E88" s="893"/>
      <c r="F88" s="893"/>
      <c r="G88" s="894"/>
      <c r="H88" s="892"/>
      <c r="I88" s="893"/>
      <c r="J88" s="893"/>
      <c r="K88" s="893"/>
      <c r="L88" s="894"/>
    </row>
    <row r="89" spans="2:15" x14ac:dyDescent="0.25">
      <c r="B89" s="892"/>
      <c r="C89" s="893"/>
      <c r="D89" s="893"/>
      <c r="E89" s="893"/>
      <c r="F89" s="893"/>
      <c r="G89" s="894"/>
      <c r="H89" s="892"/>
      <c r="I89" s="893"/>
      <c r="J89" s="893"/>
      <c r="K89" s="893"/>
      <c r="L89" s="894"/>
    </row>
    <row r="90" spans="2:15" x14ac:dyDescent="0.25">
      <c r="B90" s="892"/>
      <c r="C90" s="893"/>
      <c r="D90" s="893"/>
      <c r="E90" s="893"/>
      <c r="F90" s="893"/>
      <c r="G90" s="894"/>
      <c r="H90" s="892"/>
      <c r="I90" s="893"/>
      <c r="J90" s="893"/>
      <c r="K90" s="893"/>
      <c r="L90" s="894"/>
    </row>
    <row r="91" spans="2:15" x14ac:dyDescent="0.25">
      <c r="B91" s="892"/>
      <c r="C91" s="893"/>
      <c r="D91" s="893"/>
      <c r="E91" s="893"/>
      <c r="F91" s="893"/>
      <c r="G91" s="894"/>
      <c r="H91" s="892"/>
      <c r="I91" s="893"/>
      <c r="J91" s="893"/>
      <c r="K91" s="893"/>
      <c r="L91" s="894"/>
    </row>
    <row r="92" spans="2:15" x14ac:dyDescent="0.25">
      <c r="B92" s="892"/>
      <c r="C92" s="893"/>
      <c r="D92" s="893"/>
      <c r="E92" s="893"/>
      <c r="F92" s="893"/>
      <c r="G92" s="894"/>
      <c r="H92" s="892"/>
      <c r="I92" s="893"/>
      <c r="J92" s="893"/>
      <c r="K92" s="893"/>
      <c r="L92" s="894"/>
    </row>
    <row r="93" spans="2:15" x14ac:dyDescent="0.25">
      <c r="B93" s="892"/>
      <c r="C93" s="893"/>
      <c r="D93" s="893"/>
      <c r="E93" s="893"/>
      <c r="F93" s="893"/>
      <c r="G93" s="894"/>
      <c r="H93" s="892"/>
      <c r="I93" s="893"/>
      <c r="J93" s="893"/>
      <c r="K93" s="893"/>
      <c r="L93" s="894"/>
    </row>
    <row r="94" spans="2:15" x14ac:dyDescent="0.25">
      <c r="B94" s="892"/>
      <c r="C94" s="893"/>
      <c r="D94" s="893"/>
      <c r="E94" s="893"/>
      <c r="F94" s="893"/>
      <c r="G94" s="894"/>
      <c r="H94" s="892"/>
      <c r="I94" s="893"/>
      <c r="J94" s="893"/>
      <c r="K94" s="893"/>
      <c r="L94" s="894"/>
    </row>
    <row r="95" spans="2:15" x14ac:dyDescent="0.25">
      <c r="B95" s="892"/>
      <c r="C95" s="893"/>
      <c r="D95" s="893"/>
      <c r="E95" s="893"/>
      <c r="F95" s="893"/>
      <c r="G95" s="894"/>
      <c r="H95" s="892"/>
      <c r="I95" s="893"/>
      <c r="J95" s="893"/>
      <c r="K95" s="893"/>
      <c r="L95" s="894"/>
    </row>
    <row r="96" spans="2:15" x14ac:dyDescent="0.25">
      <c r="B96" s="892"/>
      <c r="C96" s="893"/>
      <c r="D96" s="893"/>
      <c r="E96" s="893"/>
      <c r="F96" s="893"/>
      <c r="G96" s="894"/>
      <c r="H96" s="892"/>
      <c r="I96" s="893"/>
      <c r="J96" s="893"/>
      <c r="K96" s="893"/>
      <c r="L96" s="894"/>
    </row>
    <row r="97" spans="2:15" x14ac:dyDescent="0.25">
      <c r="B97" s="892"/>
      <c r="C97" s="893"/>
      <c r="D97" s="893"/>
      <c r="E97" s="893"/>
      <c r="F97" s="893"/>
      <c r="G97" s="894"/>
      <c r="H97" s="892"/>
      <c r="I97" s="893"/>
      <c r="J97" s="893"/>
      <c r="K97" s="893"/>
      <c r="L97" s="894"/>
    </row>
    <row r="98" spans="2:15" x14ac:dyDescent="0.25">
      <c r="B98" s="892"/>
      <c r="C98" s="893"/>
      <c r="D98" s="893"/>
      <c r="E98" s="893"/>
      <c r="F98" s="893"/>
      <c r="G98" s="894"/>
      <c r="H98" s="892"/>
      <c r="I98" s="893"/>
      <c r="J98" s="893"/>
      <c r="K98" s="893"/>
      <c r="L98" s="894"/>
      <c r="O98" s="133"/>
    </row>
    <row r="99" spans="2:15" ht="15.75" thickBot="1" x14ac:dyDescent="0.3">
      <c r="B99" s="911"/>
      <c r="C99" s="912"/>
      <c r="D99" s="912"/>
      <c r="E99" s="912"/>
      <c r="F99" s="912"/>
      <c r="G99" s="913"/>
      <c r="H99" s="911"/>
      <c r="I99" s="912"/>
      <c r="J99" s="912"/>
      <c r="K99" s="912"/>
      <c r="L99" s="913"/>
    </row>
    <row r="100" spans="2:15" ht="25.5" customHeight="1" x14ac:dyDescent="0.25">
      <c r="B100" s="1007" t="s">
        <v>1338</v>
      </c>
      <c r="C100" s="1008"/>
      <c r="D100" s="1008"/>
      <c r="E100" s="1008"/>
      <c r="F100" s="1008"/>
      <c r="G100" s="1009"/>
      <c r="H100" s="1016" t="s">
        <v>1339</v>
      </c>
      <c r="I100" s="1017"/>
      <c r="J100" s="1017"/>
      <c r="K100" s="1017"/>
      <c r="L100" s="1017"/>
      <c r="M100" s="1018"/>
    </row>
    <row r="101" spans="2:15" ht="23.25" customHeight="1" thickBot="1" x14ac:dyDescent="0.3">
      <c r="B101" s="1010"/>
      <c r="C101" s="1011"/>
      <c r="D101" s="1011"/>
      <c r="E101" s="1011"/>
      <c r="F101" s="1011"/>
      <c r="G101" s="1012"/>
      <c r="H101" s="1019"/>
      <c r="I101" s="1018"/>
      <c r="J101" s="1018"/>
      <c r="K101" s="1018"/>
      <c r="L101" s="1018"/>
      <c r="M101" s="1018"/>
    </row>
    <row r="102" spans="2:15" ht="15.75" customHeight="1" x14ac:dyDescent="0.25">
      <c r="B102" s="892" t="s">
        <v>452</v>
      </c>
      <c r="C102" s="893"/>
      <c r="D102" s="893"/>
      <c r="E102" s="893"/>
      <c r="F102" s="893"/>
      <c r="G102" s="894"/>
      <c r="H102" s="907" t="s">
        <v>453</v>
      </c>
      <c r="I102" s="908"/>
      <c r="J102" s="908"/>
      <c r="K102" s="908"/>
      <c r="L102" s="909"/>
    </row>
    <row r="103" spans="2:15" x14ac:dyDescent="0.25">
      <c r="B103" s="892"/>
      <c r="C103" s="893"/>
      <c r="D103" s="893"/>
      <c r="E103" s="893"/>
      <c r="F103" s="893"/>
      <c r="G103" s="894"/>
      <c r="H103" s="892"/>
      <c r="I103" s="893"/>
      <c r="J103" s="893"/>
      <c r="K103" s="893"/>
      <c r="L103" s="894"/>
    </row>
    <row r="104" spans="2:15" x14ac:dyDescent="0.25">
      <c r="B104" s="892"/>
      <c r="C104" s="893"/>
      <c r="D104" s="893"/>
      <c r="E104" s="893"/>
      <c r="F104" s="893"/>
      <c r="G104" s="894"/>
      <c r="H104" s="892"/>
      <c r="I104" s="893"/>
      <c r="J104" s="893"/>
      <c r="K104" s="893"/>
      <c r="L104" s="894"/>
    </row>
    <row r="105" spans="2:15" x14ac:dyDescent="0.25">
      <c r="B105" s="892"/>
      <c r="C105" s="893"/>
      <c r="D105" s="893"/>
      <c r="E105" s="893"/>
      <c r="F105" s="893"/>
      <c r="G105" s="894"/>
      <c r="H105" s="892"/>
      <c r="I105" s="893"/>
      <c r="J105" s="893"/>
      <c r="K105" s="893"/>
      <c r="L105" s="894"/>
    </row>
    <row r="106" spans="2:15" x14ac:dyDescent="0.25">
      <c r="B106" s="892"/>
      <c r="C106" s="893"/>
      <c r="D106" s="893"/>
      <c r="E106" s="893"/>
      <c r="F106" s="893"/>
      <c r="G106" s="894"/>
      <c r="H106" s="892"/>
      <c r="I106" s="893"/>
      <c r="J106" s="893"/>
      <c r="K106" s="893"/>
      <c r="L106" s="894"/>
    </row>
    <row r="107" spans="2:15" x14ac:dyDescent="0.25">
      <c r="B107" s="892"/>
      <c r="C107" s="893"/>
      <c r="D107" s="893"/>
      <c r="E107" s="893"/>
      <c r="F107" s="893"/>
      <c r="G107" s="894"/>
      <c r="H107" s="892"/>
      <c r="I107" s="893"/>
      <c r="J107" s="893"/>
      <c r="K107" s="893"/>
      <c r="L107" s="894"/>
    </row>
    <row r="108" spans="2:15" x14ac:dyDescent="0.25">
      <c r="B108" s="892"/>
      <c r="C108" s="893"/>
      <c r="D108" s="893"/>
      <c r="E108" s="893"/>
      <c r="F108" s="893"/>
      <c r="G108" s="894"/>
      <c r="H108" s="892"/>
      <c r="I108" s="893"/>
      <c r="J108" s="893"/>
      <c r="K108" s="893"/>
      <c r="L108" s="894"/>
    </row>
    <row r="109" spans="2:15" x14ac:dyDescent="0.25">
      <c r="B109" s="892"/>
      <c r="C109" s="893"/>
      <c r="D109" s="893"/>
      <c r="E109" s="893"/>
      <c r="F109" s="893"/>
      <c r="G109" s="894"/>
      <c r="H109" s="892"/>
      <c r="I109" s="893"/>
      <c r="J109" s="893"/>
      <c r="K109" s="893"/>
      <c r="L109" s="894"/>
    </row>
    <row r="110" spans="2:15" x14ac:dyDescent="0.25">
      <c r="B110" s="892"/>
      <c r="C110" s="893"/>
      <c r="D110" s="893"/>
      <c r="E110" s="893"/>
      <c r="F110" s="893"/>
      <c r="G110" s="894"/>
      <c r="H110" s="892"/>
      <c r="I110" s="893"/>
      <c r="J110" s="893"/>
      <c r="K110" s="893"/>
      <c r="L110" s="894"/>
    </row>
    <row r="111" spans="2:15" x14ac:dyDescent="0.25">
      <c r="B111" s="892"/>
      <c r="C111" s="893"/>
      <c r="D111" s="893"/>
      <c r="E111" s="893"/>
      <c r="F111" s="893"/>
      <c r="G111" s="894"/>
      <c r="H111" s="892"/>
      <c r="I111" s="893"/>
      <c r="J111" s="893"/>
      <c r="K111" s="893"/>
      <c r="L111" s="894"/>
    </row>
    <row r="112" spans="2:15" x14ac:dyDescent="0.25">
      <c r="B112" s="892"/>
      <c r="C112" s="893"/>
      <c r="D112" s="893"/>
      <c r="E112" s="893"/>
      <c r="F112" s="893"/>
      <c r="G112" s="894"/>
      <c r="H112" s="892"/>
      <c r="I112" s="893"/>
      <c r="J112" s="893"/>
      <c r="K112" s="893"/>
      <c r="L112" s="894"/>
    </row>
    <row r="113" spans="2:15" x14ac:dyDescent="0.25">
      <c r="B113" s="892"/>
      <c r="C113" s="893"/>
      <c r="D113" s="893"/>
      <c r="E113" s="893"/>
      <c r="F113" s="893"/>
      <c r="G113" s="894"/>
      <c r="H113" s="892"/>
      <c r="I113" s="893"/>
      <c r="J113" s="893"/>
      <c r="K113" s="893"/>
      <c r="L113" s="894"/>
    </row>
    <row r="114" spans="2:15" x14ac:dyDescent="0.25">
      <c r="B114" s="892"/>
      <c r="C114" s="893"/>
      <c r="D114" s="893"/>
      <c r="E114" s="893"/>
      <c r="F114" s="893"/>
      <c r="G114" s="894"/>
      <c r="H114" s="892"/>
      <c r="I114" s="893"/>
      <c r="J114" s="893"/>
      <c r="K114" s="893"/>
      <c r="L114" s="894"/>
      <c r="O114" s="133"/>
    </row>
    <row r="115" spans="2:15" ht="15.75" thickBot="1" x14ac:dyDescent="0.3">
      <c r="B115" s="911"/>
      <c r="C115" s="912"/>
      <c r="D115" s="912"/>
      <c r="E115" s="912"/>
      <c r="F115" s="912"/>
      <c r="G115" s="913"/>
      <c r="H115" s="911"/>
      <c r="I115" s="912"/>
      <c r="J115" s="912"/>
      <c r="K115" s="912"/>
      <c r="L115" s="913"/>
    </row>
    <row r="116" spans="2:15" ht="25.5" customHeight="1" x14ac:dyDescent="0.25">
      <c r="B116" s="1007" t="s">
        <v>1340</v>
      </c>
      <c r="C116" s="1008"/>
      <c r="D116" s="1008"/>
      <c r="E116" s="1008"/>
      <c r="F116" s="1008"/>
      <c r="G116" s="1009"/>
      <c r="H116" s="1016" t="s">
        <v>1341</v>
      </c>
      <c r="I116" s="1017"/>
      <c r="J116" s="1017"/>
      <c r="K116" s="1017"/>
      <c r="L116" s="1017"/>
      <c r="M116" s="1018"/>
    </row>
    <row r="117" spans="2:15" ht="23.25" customHeight="1" thickBot="1" x14ac:dyDescent="0.3">
      <c r="B117" s="1010"/>
      <c r="C117" s="1011"/>
      <c r="D117" s="1011"/>
      <c r="E117" s="1011"/>
      <c r="F117" s="1011"/>
      <c r="G117" s="1012"/>
      <c r="H117" s="1019"/>
      <c r="I117" s="1018"/>
      <c r="J117" s="1018"/>
      <c r="K117" s="1018"/>
      <c r="L117" s="1018"/>
      <c r="M117" s="1018"/>
    </row>
    <row r="118" spans="2:15" ht="15.75" customHeight="1" x14ac:dyDescent="0.25">
      <c r="B118" s="892" t="s">
        <v>452</v>
      </c>
      <c r="C118" s="893"/>
      <c r="D118" s="893"/>
      <c r="E118" s="893"/>
      <c r="F118" s="893"/>
      <c r="G118" s="894"/>
      <c r="H118" s="907" t="s">
        <v>453</v>
      </c>
      <c r="I118" s="908"/>
      <c r="J118" s="908"/>
      <c r="K118" s="908"/>
      <c r="L118" s="909"/>
    </row>
    <row r="119" spans="2:15" x14ac:dyDescent="0.25">
      <c r="B119" s="892"/>
      <c r="C119" s="893"/>
      <c r="D119" s="893"/>
      <c r="E119" s="893"/>
      <c r="F119" s="893"/>
      <c r="G119" s="894"/>
      <c r="H119" s="892"/>
      <c r="I119" s="893"/>
      <c r="J119" s="893"/>
      <c r="K119" s="893"/>
      <c r="L119" s="894"/>
    </row>
    <row r="120" spans="2:15" x14ac:dyDescent="0.25">
      <c r="B120" s="892"/>
      <c r="C120" s="893"/>
      <c r="D120" s="893"/>
      <c r="E120" s="893"/>
      <c r="F120" s="893"/>
      <c r="G120" s="894"/>
      <c r="H120" s="892"/>
      <c r="I120" s="893"/>
      <c r="J120" s="893"/>
      <c r="K120" s="893"/>
      <c r="L120" s="894"/>
    </row>
    <row r="121" spans="2:15" x14ac:dyDescent="0.25">
      <c r="B121" s="892"/>
      <c r="C121" s="893"/>
      <c r="D121" s="893"/>
      <c r="E121" s="893"/>
      <c r="F121" s="893"/>
      <c r="G121" s="894"/>
      <c r="H121" s="892"/>
      <c r="I121" s="893"/>
      <c r="J121" s="893"/>
      <c r="K121" s="893"/>
      <c r="L121" s="894"/>
    </row>
    <row r="122" spans="2:15" x14ac:dyDescent="0.25">
      <c r="B122" s="892"/>
      <c r="C122" s="893"/>
      <c r="D122" s="893"/>
      <c r="E122" s="893"/>
      <c r="F122" s="893"/>
      <c r="G122" s="894"/>
      <c r="H122" s="892"/>
      <c r="I122" s="893"/>
      <c r="J122" s="893"/>
      <c r="K122" s="893"/>
      <c r="L122" s="894"/>
    </row>
    <row r="123" spans="2:15" x14ac:dyDescent="0.25">
      <c r="B123" s="892"/>
      <c r="C123" s="893"/>
      <c r="D123" s="893"/>
      <c r="E123" s="893"/>
      <c r="F123" s="893"/>
      <c r="G123" s="894"/>
      <c r="H123" s="892"/>
      <c r="I123" s="893"/>
      <c r="J123" s="893"/>
      <c r="K123" s="893"/>
      <c r="L123" s="894"/>
    </row>
    <row r="124" spans="2:15" x14ac:dyDescent="0.25">
      <c r="B124" s="892"/>
      <c r="C124" s="893"/>
      <c r="D124" s="893"/>
      <c r="E124" s="893"/>
      <c r="F124" s="893"/>
      <c r="G124" s="894"/>
      <c r="H124" s="892"/>
      <c r="I124" s="893"/>
      <c r="J124" s="893"/>
      <c r="K124" s="893"/>
      <c r="L124" s="894"/>
    </row>
    <row r="125" spans="2:15" x14ac:dyDescent="0.25">
      <c r="B125" s="892"/>
      <c r="C125" s="893"/>
      <c r="D125" s="893"/>
      <c r="E125" s="893"/>
      <c r="F125" s="893"/>
      <c r="G125" s="894"/>
      <c r="H125" s="892"/>
      <c r="I125" s="893"/>
      <c r="J125" s="893"/>
      <c r="K125" s="893"/>
      <c r="L125" s="894"/>
    </row>
    <row r="126" spans="2:15" x14ac:dyDescent="0.25">
      <c r="B126" s="892"/>
      <c r="C126" s="893"/>
      <c r="D126" s="893"/>
      <c r="E126" s="893"/>
      <c r="F126" s="893"/>
      <c r="G126" s="894"/>
      <c r="H126" s="892"/>
      <c r="I126" s="893"/>
      <c r="J126" s="893"/>
      <c r="K126" s="893"/>
      <c r="L126" s="894"/>
    </row>
    <row r="127" spans="2:15" x14ac:dyDescent="0.25">
      <c r="B127" s="892"/>
      <c r="C127" s="893"/>
      <c r="D127" s="893"/>
      <c r="E127" s="893"/>
      <c r="F127" s="893"/>
      <c r="G127" s="894"/>
      <c r="H127" s="892"/>
      <c r="I127" s="893"/>
      <c r="J127" s="893"/>
      <c r="K127" s="893"/>
      <c r="L127" s="894"/>
    </row>
    <row r="128" spans="2:15" x14ac:dyDescent="0.25">
      <c r="B128" s="892"/>
      <c r="C128" s="893"/>
      <c r="D128" s="893"/>
      <c r="E128" s="893"/>
      <c r="F128" s="893"/>
      <c r="G128" s="894"/>
      <c r="H128" s="892"/>
      <c r="I128" s="893"/>
      <c r="J128" s="893"/>
      <c r="K128" s="893"/>
      <c r="L128" s="894"/>
    </row>
    <row r="129" spans="2:15" x14ac:dyDescent="0.25">
      <c r="B129" s="892"/>
      <c r="C129" s="893"/>
      <c r="D129" s="893"/>
      <c r="E129" s="893"/>
      <c r="F129" s="893"/>
      <c r="G129" s="894"/>
      <c r="H129" s="892"/>
      <c r="I129" s="893"/>
      <c r="J129" s="893"/>
      <c r="K129" s="893"/>
      <c r="L129" s="894"/>
    </row>
    <row r="130" spans="2:15" x14ac:dyDescent="0.25">
      <c r="B130" s="892"/>
      <c r="C130" s="893"/>
      <c r="D130" s="893"/>
      <c r="E130" s="893"/>
      <c r="F130" s="893"/>
      <c r="G130" s="894"/>
      <c r="H130" s="892"/>
      <c r="I130" s="893"/>
      <c r="J130" s="893"/>
      <c r="K130" s="893"/>
      <c r="L130" s="894"/>
      <c r="O130" s="133"/>
    </row>
    <row r="131" spans="2:15" ht="15.75" thickBot="1" x14ac:dyDescent="0.3">
      <c r="B131" s="911"/>
      <c r="C131" s="912"/>
      <c r="D131" s="912"/>
      <c r="E131" s="912"/>
      <c r="F131" s="912"/>
      <c r="G131" s="913"/>
      <c r="H131" s="911"/>
      <c r="I131" s="912"/>
      <c r="J131" s="912"/>
      <c r="K131" s="912"/>
      <c r="L131" s="913"/>
    </row>
    <row r="132" spans="2:15" ht="25.5" customHeight="1" x14ac:dyDescent="0.25">
      <c r="B132" s="1007" t="s">
        <v>1342</v>
      </c>
      <c r="C132" s="1008"/>
      <c r="D132" s="1008"/>
      <c r="E132" s="1008"/>
      <c r="F132" s="1008"/>
      <c r="G132" s="1009"/>
      <c r="H132" s="1016" t="s">
        <v>1343</v>
      </c>
      <c r="I132" s="1017"/>
      <c r="J132" s="1017"/>
      <c r="K132" s="1017"/>
      <c r="L132" s="1017"/>
      <c r="M132" s="1018"/>
    </row>
    <row r="133" spans="2:15" ht="23.25" customHeight="1" thickBot="1" x14ac:dyDescent="0.3">
      <c r="B133" s="1010"/>
      <c r="C133" s="1011"/>
      <c r="D133" s="1011"/>
      <c r="E133" s="1011"/>
      <c r="F133" s="1011"/>
      <c r="G133" s="1012"/>
      <c r="H133" s="1019"/>
      <c r="I133" s="1018"/>
      <c r="J133" s="1018"/>
      <c r="K133" s="1018"/>
      <c r="L133" s="1018"/>
      <c r="M133" s="1018"/>
    </row>
    <row r="134" spans="2:15" ht="15.75" customHeight="1" x14ac:dyDescent="0.25">
      <c r="B134" s="871"/>
      <c r="C134" s="872"/>
      <c r="D134" s="872"/>
      <c r="E134" s="872"/>
      <c r="F134" s="872"/>
      <c r="G134" s="873"/>
      <c r="H134" s="871"/>
      <c r="I134" s="872"/>
      <c r="J134" s="872"/>
      <c r="K134" s="872"/>
      <c r="L134" s="873"/>
    </row>
    <row r="135" spans="2:15" x14ac:dyDescent="0.25">
      <c r="B135" s="874"/>
      <c r="C135" s="875"/>
      <c r="D135" s="875"/>
      <c r="E135" s="875"/>
      <c r="F135" s="875"/>
      <c r="G135" s="876"/>
      <c r="H135" s="874"/>
      <c r="I135" s="875"/>
      <c r="J135" s="875"/>
      <c r="K135" s="875"/>
      <c r="L135" s="876"/>
    </row>
    <row r="136" spans="2:15" x14ac:dyDescent="0.25">
      <c r="B136" s="874"/>
      <c r="C136" s="875"/>
      <c r="D136" s="875"/>
      <c r="E136" s="875"/>
      <c r="F136" s="875"/>
      <c r="G136" s="876"/>
      <c r="H136" s="874"/>
      <c r="I136" s="875"/>
      <c r="J136" s="875"/>
      <c r="K136" s="875"/>
      <c r="L136" s="876"/>
    </row>
    <row r="137" spans="2:15" x14ac:dyDescent="0.25">
      <c r="B137" s="874"/>
      <c r="C137" s="875"/>
      <c r="D137" s="875"/>
      <c r="E137" s="875"/>
      <c r="F137" s="875"/>
      <c r="G137" s="876"/>
      <c r="H137" s="874"/>
      <c r="I137" s="875"/>
      <c r="J137" s="875"/>
      <c r="K137" s="875"/>
      <c r="L137" s="876"/>
    </row>
    <row r="138" spans="2:15" x14ac:dyDescent="0.25">
      <c r="B138" s="874"/>
      <c r="C138" s="875"/>
      <c r="D138" s="875"/>
      <c r="E138" s="875"/>
      <c r="F138" s="875"/>
      <c r="G138" s="876"/>
      <c r="H138" s="874"/>
      <c r="I138" s="875"/>
      <c r="J138" s="875"/>
      <c r="K138" s="875"/>
      <c r="L138" s="876"/>
    </row>
    <row r="139" spans="2:15" x14ac:dyDescent="0.25">
      <c r="B139" s="874"/>
      <c r="C139" s="875"/>
      <c r="D139" s="875"/>
      <c r="E139" s="875"/>
      <c r="F139" s="875"/>
      <c r="G139" s="876"/>
      <c r="H139" s="874"/>
      <c r="I139" s="875"/>
      <c r="J139" s="875"/>
      <c r="K139" s="875"/>
      <c r="L139" s="876"/>
    </row>
    <row r="140" spans="2:15" x14ac:dyDescent="0.25">
      <c r="B140" s="874"/>
      <c r="C140" s="875"/>
      <c r="D140" s="875"/>
      <c r="E140" s="875"/>
      <c r="F140" s="875"/>
      <c r="G140" s="876"/>
      <c r="H140" s="874"/>
      <c r="I140" s="875"/>
      <c r="J140" s="875"/>
      <c r="K140" s="875"/>
      <c r="L140" s="876"/>
    </row>
    <row r="141" spans="2:15" x14ac:dyDescent="0.25">
      <c r="B141" s="874"/>
      <c r="C141" s="875"/>
      <c r="D141" s="875"/>
      <c r="E141" s="875"/>
      <c r="F141" s="875"/>
      <c r="G141" s="876"/>
      <c r="H141" s="874"/>
      <c r="I141" s="875"/>
      <c r="J141" s="875"/>
      <c r="K141" s="875"/>
      <c r="L141" s="876"/>
    </row>
    <row r="142" spans="2:15" x14ac:dyDescent="0.25">
      <c r="B142" s="874"/>
      <c r="C142" s="875"/>
      <c r="D142" s="875"/>
      <c r="E142" s="875"/>
      <c r="F142" s="875"/>
      <c r="G142" s="876"/>
      <c r="H142" s="874"/>
      <c r="I142" s="875"/>
      <c r="J142" s="875"/>
      <c r="K142" s="875"/>
      <c r="L142" s="876"/>
    </row>
    <row r="143" spans="2:15" x14ac:dyDescent="0.25">
      <c r="B143" s="874"/>
      <c r="C143" s="875"/>
      <c r="D143" s="875"/>
      <c r="E143" s="875"/>
      <c r="F143" s="875"/>
      <c r="G143" s="876"/>
      <c r="H143" s="874"/>
      <c r="I143" s="875"/>
      <c r="J143" s="875"/>
      <c r="K143" s="875"/>
      <c r="L143" s="876"/>
    </row>
    <row r="144" spans="2:15" x14ac:dyDescent="0.25">
      <c r="B144" s="874"/>
      <c r="C144" s="875"/>
      <c r="D144" s="875"/>
      <c r="E144" s="875"/>
      <c r="F144" s="875"/>
      <c r="G144" s="876"/>
      <c r="H144" s="874"/>
      <c r="I144" s="875"/>
      <c r="J144" s="875"/>
      <c r="K144" s="875"/>
      <c r="L144" s="876"/>
    </row>
    <row r="145" spans="2:12" x14ac:dyDescent="0.25">
      <c r="B145" s="874"/>
      <c r="C145" s="875"/>
      <c r="D145" s="875"/>
      <c r="E145" s="875"/>
      <c r="F145" s="875"/>
      <c r="G145" s="876"/>
      <c r="H145" s="874"/>
      <c r="I145" s="875"/>
      <c r="J145" s="875"/>
      <c r="K145" s="875"/>
      <c r="L145" s="876"/>
    </row>
    <row r="146" spans="2:12" x14ac:dyDescent="0.25">
      <c r="B146" s="874"/>
      <c r="C146" s="875"/>
      <c r="D146" s="875"/>
      <c r="E146" s="875"/>
      <c r="F146" s="875"/>
      <c r="G146" s="876"/>
      <c r="H146" s="874"/>
      <c r="I146" s="875"/>
      <c r="J146" s="875"/>
      <c r="K146" s="875"/>
      <c r="L146" s="876"/>
    </row>
    <row r="147" spans="2:12" ht="15.75" thickBot="1" x14ac:dyDescent="0.3">
      <c r="B147" s="1020"/>
      <c r="C147" s="1021"/>
      <c r="D147" s="1021"/>
      <c r="E147" s="1021"/>
      <c r="F147" s="1021"/>
      <c r="G147" s="1022"/>
      <c r="H147" s="1020"/>
      <c r="I147" s="1021"/>
      <c r="J147" s="1021"/>
      <c r="K147" s="1021"/>
      <c r="L147" s="1022"/>
    </row>
    <row r="148" spans="2:12" x14ac:dyDescent="0.25">
      <c r="B148" s="1023" t="s">
        <v>1343</v>
      </c>
      <c r="C148" s="1024"/>
      <c r="D148" s="1024"/>
      <c r="E148" s="1024"/>
      <c r="F148" s="1024"/>
      <c r="G148" s="1025"/>
      <c r="H148" s="1019" t="s">
        <v>1344</v>
      </c>
      <c r="I148" s="1018"/>
      <c r="J148" s="1018"/>
      <c r="K148" s="1018"/>
      <c r="L148" s="1018"/>
    </row>
    <row r="149" spans="2:12" ht="30" customHeight="1" thickBot="1" x14ac:dyDescent="0.3">
      <c r="B149" s="1026"/>
      <c r="C149" s="1027"/>
      <c r="D149" s="1027"/>
      <c r="E149" s="1027"/>
      <c r="F149" s="1027"/>
      <c r="G149" s="1028"/>
      <c r="H149" s="1019"/>
      <c r="I149" s="1018"/>
      <c r="J149" s="1018"/>
      <c r="K149" s="1018"/>
      <c r="L149" s="1018"/>
    </row>
    <row r="150" spans="2:12" ht="15.75" customHeight="1" x14ac:dyDescent="0.25">
      <c r="B150" s="871"/>
      <c r="C150" s="872"/>
      <c r="D150" s="872"/>
      <c r="E150" s="872"/>
      <c r="F150" s="872"/>
      <c r="G150" s="873"/>
      <c r="H150" s="871"/>
      <c r="I150" s="872"/>
      <c r="J150" s="872"/>
      <c r="K150" s="872"/>
      <c r="L150" s="873"/>
    </row>
    <row r="151" spans="2:12" x14ac:dyDescent="0.25">
      <c r="B151" s="874"/>
      <c r="C151" s="875"/>
      <c r="D151" s="875"/>
      <c r="E151" s="875"/>
      <c r="F151" s="875"/>
      <c r="G151" s="876"/>
      <c r="H151" s="874"/>
      <c r="I151" s="875"/>
      <c r="J151" s="875"/>
      <c r="K151" s="875"/>
      <c r="L151" s="876"/>
    </row>
    <row r="152" spans="2:12" x14ac:dyDescent="0.25">
      <c r="B152" s="874"/>
      <c r="C152" s="875"/>
      <c r="D152" s="875"/>
      <c r="E152" s="875"/>
      <c r="F152" s="875"/>
      <c r="G152" s="876"/>
      <c r="H152" s="874"/>
      <c r="I152" s="875"/>
      <c r="J152" s="875"/>
      <c r="K152" s="875"/>
      <c r="L152" s="876"/>
    </row>
    <row r="153" spans="2:12" x14ac:dyDescent="0.25">
      <c r="B153" s="874"/>
      <c r="C153" s="875"/>
      <c r="D153" s="875"/>
      <c r="E153" s="875"/>
      <c r="F153" s="875"/>
      <c r="G153" s="876"/>
      <c r="H153" s="874"/>
      <c r="I153" s="875"/>
      <c r="J153" s="875"/>
      <c r="K153" s="875"/>
      <c r="L153" s="876"/>
    </row>
    <row r="154" spans="2:12" x14ac:dyDescent="0.25">
      <c r="B154" s="874"/>
      <c r="C154" s="875"/>
      <c r="D154" s="875"/>
      <c r="E154" s="875"/>
      <c r="F154" s="875"/>
      <c r="G154" s="876"/>
      <c r="H154" s="874"/>
      <c r="I154" s="875"/>
      <c r="J154" s="875"/>
      <c r="K154" s="875"/>
      <c r="L154" s="876"/>
    </row>
    <row r="155" spans="2:12" x14ac:dyDescent="0.25">
      <c r="B155" s="874"/>
      <c r="C155" s="875"/>
      <c r="D155" s="875"/>
      <c r="E155" s="875"/>
      <c r="F155" s="875"/>
      <c r="G155" s="876"/>
      <c r="H155" s="874"/>
      <c r="I155" s="875"/>
      <c r="J155" s="875"/>
      <c r="K155" s="875"/>
      <c r="L155" s="876"/>
    </row>
    <row r="156" spans="2:12" x14ac:dyDescent="0.25">
      <c r="B156" s="874"/>
      <c r="C156" s="875"/>
      <c r="D156" s="875"/>
      <c r="E156" s="875"/>
      <c r="F156" s="875"/>
      <c r="G156" s="876"/>
      <c r="H156" s="874"/>
      <c r="I156" s="875"/>
      <c r="J156" s="875"/>
      <c r="K156" s="875"/>
      <c r="L156" s="876"/>
    </row>
    <row r="157" spans="2:12" x14ac:dyDescent="0.25">
      <c r="B157" s="874"/>
      <c r="C157" s="875"/>
      <c r="D157" s="875"/>
      <c r="E157" s="875"/>
      <c r="F157" s="875"/>
      <c r="G157" s="876"/>
      <c r="H157" s="874"/>
      <c r="I157" s="875"/>
      <c r="J157" s="875"/>
      <c r="K157" s="875"/>
      <c r="L157" s="876"/>
    </row>
    <row r="158" spans="2:12" x14ac:dyDescent="0.25">
      <c r="B158" s="874"/>
      <c r="C158" s="875"/>
      <c r="D158" s="875"/>
      <c r="E158" s="875"/>
      <c r="F158" s="875"/>
      <c r="G158" s="876"/>
      <c r="H158" s="874"/>
      <c r="I158" s="875"/>
      <c r="J158" s="875"/>
      <c r="K158" s="875"/>
      <c r="L158" s="876"/>
    </row>
    <row r="159" spans="2:12" x14ac:dyDescent="0.25">
      <c r="B159" s="874"/>
      <c r="C159" s="875"/>
      <c r="D159" s="875"/>
      <c r="E159" s="875"/>
      <c r="F159" s="875"/>
      <c r="G159" s="876"/>
      <c r="H159" s="874"/>
      <c r="I159" s="875"/>
      <c r="J159" s="875"/>
      <c r="K159" s="875"/>
      <c r="L159" s="876"/>
    </row>
    <row r="160" spans="2:12" x14ac:dyDescent="0.25">
      <c r="B160" s="874"/>
      <c r="C160" s="875"/>
      <c r="D160" s="875"/>
      <c r="E160" s="875"/>
      <c r="F160" s="875"/>
      <c r="G160" s="876"/>
      <c r="H160" s="874"/>
      <c r="I160" s="875"/>
      <c r="J160" s="875"/>
      <c r="K160" s="875"/>
      <c r="L160" s="876"/>
    </row>
    <row r="161" spans="2:12" x14ac:dyDescent="0.25">
      <c r="B161" s="874"/>
      <c r="C161" s="875"/>
      <c r="D161" s="875"/>
      <c r="E161" s="875"/>
      <c r="F161" s="875"/>
      <c r="G161" s="876"/>
      <c r="H161" s="874"/>
      <c r="I161" s="875"/>
      <c r="J161" s="875"/>
      <c r="K161" s="875"/>
      <c r="L161" s="876"/>
    </row>
    <row r="162" spans="2:12" x14ac:dyDescent="0.25">
      <c r="B162" s="874"/>
      <c r="C162" s="875"/>
      <c r="D162" s="875"/>
      <c r="E162" s="875"/>
      <c r="F162" s="875"/>
      <c r="G162" s="876"/>
      <c r="H162" s="874"/>
      <c r="I162" s="875"/>
      <c r="J162" s="875"/>
      <c r="K162" s="875"/>
      <c r="L162" s="876"/>
    </row>
    <row r="163" spans="2:12" ht="15.75" thickBot="1" x14ac:dyDescent="0.3">
      <c r="B163" s="1020"/>
      <c r="C163" s="1021"/>
      <c r="D163" s="1021"/>
      <c r="E163" s="1021"/>
      <c r="F163" s="1021"/>
      <c r="G163" s="1022"/>
      <c r="H163" s="1020"/>
      <c r="I163" s="1021"/>
      <c r="J163" s="1021"/>
      <c r="K163" s="1021"/>
      <c r="L163" s="1022"/>
    </row>
    <row r="164" spans="2:12" x14ac:dyDescent="0.25">
      <c r="B164" s="1023" t="s">
        <v>1345</v>
      </c>
      <c r="C164" s="1024"/>
      <c r="D164" s="1024"/>
      <c r="E164" s="1024"/>
      <c r="F164" s="1024"/>
      <c r="G164" s="1025"/>
      <c r="H164" s="1019" t="s">
        <v>1346</v>
      </c>
      <c r="I164" s="1018"/>
      <c r="J164" s="1018"/>
      <c r="K164" s="1018"/>
      <c r="L164" s="1018"/>
    </row>
    <row r="165" spans="2:12" ht="30" customHeight="1" thickBot="1" x14ac:dyDescent="0.3">
      <c r="B165" s="1026"/>
      <c r="C165" s="1027"/>
      <c r="D165" s="1027"/>
      <c r="E165" s="1027"/>
      <c r="F165" s="1027"/>
      <c r="G165" s="1028"/>
      <c r="H165" s="1019"/>
      <c r="I165" s="1018"/>
      <c r="J165" s="1018"/>
      <c r="K165" s="1018"/>
      <c r="L165" s="1018"/>
    </row>
    <row r="166" spans="2:12" ht="15.75" customHeight="1" x14ac:dyDescent="0.25">
      <c r="B166" s="871"/>
      <c r="C166" s="872"/>
      <c r="D166" s="872"/>
      <c r="E166" s="872"/>
      <c r="F166" s="872"/>
      <c r="G166" s="873"/>
      <c r="H166" s="871"/>
      <c r="I166" s="872"/>
      <c r="J166" s="872"/>
      <c r="K166" s="872"/>
      <c r="L166" s="873"/>
    </row>
    <row r="167" spans="2:12" x14ac:dyDescent="0.25">
      <c r="B167" s="874"/>
      <c r="C167" s="875"/>
      <c r="D167" s="875"/>
      <c r="E167" s="875"/>
      <c r="F167" s="875"/>
      <c r="G167" s="876"/>
      <c r="H167" s="874"/>
      <c r="I167" s="875"/>
      <c r="J167" s="875"/>
      <c r="K167" s="875"/>
      <c r="L167" s="876"/>
    </row>
    <row r="168" spans="2:12" x14ac:dyDescent="0.25">
      <c r="B168" s="874"/>
      <c r="C168" s="875"/>
      <c r="D168" s="875"/>
      <c r="E168" s="875"/>
      <c r="F168" s="875"/>
      <c r="G168" s="876"/>
      <c r="H168" s="874"/>
      <c r="I168" s="875"/>
      <c r="J168" s="875"/>
      <c r="K168" s="875"/>
      <c r="L168" s="876"/>
    </row>
    <row r="169" spans="2:12" x14ac:dyDescent="0.25">
      <c r="B169" s="874"/>
      <c r="C169" s="875"/>
      <c r="D169" s="875"/>
      <c r="E169" s="875"/>
      <c r="F169" s="875"/>
      <c r="G169" s="876"/>
      <c r="H169" s="874"/>
      <c r="I169" s="875"/>
      <c r="J169" s="875"/>
      <c r="K169" s="875"/>
      <c r="L169" s="876"/>
    </row>
    <row r="170" spans="2:12" x14ac:dyDescent="0.25">
      <c r="B170" s="874"/>
      <c r="C170" s="875"/>
      <c r="D170" s="875"/>
      <c r="E170" s="875"/>
      <c r="F170" s="875"/>
      <c r="G170" s="876"/>
      <c r="H170" s="874"/>
      <c r="I170" s="875"/>
      <c r="J170" s="875"/>
      <c r="K170" s="875"/>
      <c r="L170" s="876"/>
    </row>
    <row r="171" spans="2:12" x14ac:dyDescent="0.25">
      <c r="B171" s="874"/>
      <c r="C171" s="875"/>
      <c r="D171" s="875"/>
      <c r="E171" s="875"/>
      <c r="F171" s="875"/>
      <c r="G171" s="876"/>
      <c r="H171" s="874"/>
      <c r="I171" s="875"/>
      <c r="J171" s="875"/>
      <c r="K171" s="875"/>
      <c r="L171" s="876"/>
    </row>
    <row r="172" spans="2:12" x14ac:dyDescent="0.25">
      <c r="B172" s="874"/>
      <c r="C172" s="875"/>
      <c r="D172" s="875"/>
      <c r="E172" s="875"/>
      <c r="F172" s="875"/>
      <c r="G172" s="876"/>
      <c r="H172" s="874"/>
      <c r="I172" s="875"/>
      <c r="J172" s="875"/>
      <c r="K172" s="875"/>
      <c r="L172" s="876"/>
    </row>
    <row r="173" spans="2:12" x14ac:dyDescent="0.25">
      <c r="B173" s="874"/>
      <c r="C173" s="875"/>
      <c r="D173" s="875"/>
      <c r="E173" s="875"/>
      <c r="F173" s="875"/>
      <c r="G173" s="876"/>
      <c r="H173" s="874"/>
      <c r="I173" s="875"/>
      <c r="J173" s="875"/>
      <c r="K173" s="875"/>
      <c r="L173" s="876"/>
    </row>
    <row r="174" spans="2:12" x14ac:dyDescent="0.25">
      <c r="B174" s="874"/>
      <c r="C174" s="875"/>
      <c r="D174" s="875"/>
      <c r="E174" s="875"/>
      <c r="F174" s="875"/>
      <c r="G174" s="876"/>
      <c r="H174" s="874"/>
      <c r="I174" s="875"/>
      <c r="J174" s="875"/>
      <c r="K174" s="875"/>
      <c r="L174" s="876"/>
    </row>
    <row r="175" spans="2:12" x14ac:dyDescent="0.25">
      <c r="B175" s="874"/>
      <c r="C175" s="875"/>
      <c r="D175" s="875"/>
      <c r="E175" s="875"/>
      <c r="F175" s="875"/>
      <c r="G175" s="876"/>
      <c r="H175" s="874"/>
      <c r="I175" s="875"/>
      <c r="J175" s="875"/>
      <c r="K175" s="875"/>
      <c r="L175" s="876"/>
    </row>
    <row r="176" spans="2:12" x14ac:dyDescent="0.25">
      <c r="B176" s="874"/>
      <c r="C176" s="875"/>
      <c r="D176" s="875"/>
      <c r="E176" s="875"/>
      <c r="F176" s="875"/>
      <c r="G176" s="876"/>
      <c r="H176" s="874"/>
      <c r="I176" s="875"/>
      <c r="J176" s="875"/>
      <c r="K176" s="875"/>
      <c r="L176" s="876"/>
    </row>
    <row r="177" spans="2:12" x14ac:dyDescent="0.25">
      <c r="B177" s="874"/>
      <c r="C177" s="875"/>
      <c r="D177" s="875"/>
      <c r="E177" s="875"/>
      <c r="F177" s="875"/>
      <c r="G177" s="876"/>
      <c r="H177" s="874"/>
      <c r="I177" s="875"/>
      <c r="J177" s="875"/>
      <c r="K177" s="875"/>
      <c r="L177" s="876"/>
    </row>
    <row r="178" spans="2:12" x14ac:dyDescent="0.25">
      <c r="B178" s="874"/>
      <c r="C178" s="875"/>
      <c r="D178" s="875"/>
      <c r="E178" s="875"/>
      <c r="F178" s="875"/>
      <c r="G178" s="876"/>
      <c r="H178" s="874"/>
      <c r="I178" s="875"/>
      <c r="J178" s="875"/>
      <c r="K178" s="875"/>
      <c r="L178" s="876"/>
    </row>
    <row r="179" spans="2:12" ht="15.75" thickBot="1" x14ac:dyDescent="0.3">
      <c r="B179" s="1020"/>
      <c r="C179" s="1021"/>
      <c r="D179" s="1021"/>
      <c r="E179" s="1021"/>
      <c r="F179" s="1021"/>
      <c r="G179" s="1022"/>
      <c r="H179" s="1020"/>
      <c r="I179" s="1021"/>
      <c r="J179" s="1021"/>
      <c r="K179" s="1021"/>
      <c r="L179" s="1022"/>
    </row>
    <row r="180" spans="2:12" x14ac:dyDescent="0.25">
      <c r="B180" s="1023" t="s">
        <v>1347</v>
      </c>
      <c r="C180" s="1024"/>
      <c r="D180" s="1024"/>
      <c r="E180" s="1024"/>
      <c r="F180" s="1024"/>
      <c r="G180" s="1025"/>
      <c r="H180" s="1019" t="s">
        <v>1348</v>
      </c>
      <c r="I180" s="1018"/>
      <c r="J180" s="1018"/>
      <c r="K180" s="1018"/>
      <c r="L180" s="1018"/>
    </row>
    <row r="181" spans="2:12" ht="30" customHeight="1" thickBot="1" x14ac:dyDescent="0.3">
      <c r="B181" s="1026"/>
      <c r="C181" s="1027"/>
      <c r="D181" s="1027"/>
      <c r="E181" s="1027"/>
      <c r="F181" s="1027"/>
      <c r="G181" s="1028"/>
      <c r="H181" s="1019"/>
      <c r="I181" s="1018"/>
      <c r="J181" s="1018"/>
      <c r="K181" s="1018"/>
      <c r="L181" s="1018"/>
    </row>
    <row r="182" spans="2:12" ht="15.75" customHeight="1" x14ac:dyDescent="0.25">
      <c r="B182" s="871"/>
      <c r="C182" s="872"/>
      <c r="D182" s="872"/>
      <c r="E182" s="872"/>
      <c r="F182" s="872"/>
      <c r="G182" s="873"/>
      <c r="H182" s="871"/>
      <c r="I182" s="872"/>
      <c r="J182" s="872"/>
      <c r="K182" s="872"/>
      <c r="L182" s="873"/>
    </row>
    <row r="183" spans="2:12" x14ac:dyDescent="0.25">
      <c r="B183" s="874"/>
      <c r="C183" s="875"/>
      <c r="D183" s="875"/>
      <c r="E183" s="875"/>
      <c r="F183" s="875"/>
      <c r="G183" s="876"/>
      <c r="H183" s="874"/>
      <c r="I183" s="875"/>
      <c r="J183" s="875"/>
      <c r="K183" s="875"/>
      <c r="L183" s="876"/>
    </row>
    <row r="184" spans="2:12" x14ac:dyDescent="0.25">
      <c r="B184" s="874"/>
      <c r="C184" s="875"/>
      <c r="D184" s="875"/>
      <c r="E184" s="875"/>
      <c r="F184" s="875"/>
      <c r="G184" s="876"/>
      <c r="H184" s="874"/>
      <c r="I184" s="875"/>
      <c r="J184" s="875"/>
      <c r="K184" s="875"/>
      <c r="L184" s="876"/>
    </row>
    <row r="185" spans="2:12" x14ac:dyDescent="0.25">
      <c r="B185" s="874"/>
      <c r="C185" s="875"/>
      <c r="D185" s="875"/>
      <c r="E185" s="875"/>
      <c r="F185" s="875"/>
      <c r="G185" s="876"/>
      <c r="H185" s="874"/>
      <c r="I185" s="875"/>
      <c r="J185" s="875"/>
      <c r="K185" s="875"/>
      <c r="L185" s="876"/>
    </row>
    <row r="186" spans="2:12" x14ac:dyDescent="0.25">
      <c r="B186" s="874"/>
      <c r="C186" s="875"/>
      <c r="D186" s="875"/>
      <c r="E186" s="875"/>
      <c r="F186" s="875"/>
      <c r="G186" s="876"/>
      <c r="H186" s="874"/>
      <c r="I186" s="875"/>
      <c r="J186" s="875"/>
      <c r="K186" s="875"/>
      <c r="L186" s="876"/>
    </row>
    <row r="187" spans="2:12" x14ac:dyDescent="0.25">
      <c r="B187" s="874"/>
      <c r="C187" s="875"/>
      <c r="D187" s="875"/>
      <c r="E187" s="875"/>
      <c r="F187" s="875"/>
      <c r="G187" s="876"/>
      <c r="H187" s="874"/>
      <c r="I187" s="875"/>
      <c r="J187" s="875"/>
      <c r="K187" s="875"/>
      <c r="L187" s="876"/>
    </row>
    <row r="188" spans="2:12" x14ac:dyDescent="0.25">
      <c r="B188" s="874"/>
      <c r="C188" s="875"/>
      <c r="D188" s="875"/>
      <c r="E188" s="875"/>
      <c r="F188" s="875"/>
      <c r="G188" s="876"/>
      <c r="H188" s="874"/>
      <c r="I188" s="875"/>
      <c r="J188" s="875"/>
      <c r="K188" s="875"/>
      <c r="L188" s="876"/>
    </row>
    <row r="189" spans="2:12" x14ac:dyDescent="0.25">
      <c r="B189" s="874"/>
      <c r="C189" s="875"/>
      <c r="D189" s="875"/>
      <c r="E189" s="875"/>
      <c r="F189" s="875"/>
      <c r="G189" s="876"/>
      <c r="H189" s="874"/>
      <c r="I189" s="875"/>
      <c r="J189" s="875"/>
      <c r="K189" s="875"/>
      <c r="L189" s="876"/>
    </row>
    <row r="190" spans="2:12" x14ac:dyDescent="0.25">
      <c r="B190" s="874"/>
      <c r="C190" s="875"/>
      <c r="D190" s="875"/>
      <c r="E190" s="875"/>
      <c r="F190" s="875"/>
      <c r="G190" s="876"/>
      <c r="H190" s="874"/>
      <c r="I190" s="875"/>
      <c r="J190" s="875"/>
      <c r="K190" s="875"/>
      <c r="L190" s="876"/>
    </row>
    <row r="191" spans="2:12" x14ac:dyDescent="0.25">
      <c r="B191" s="874"/>
      <c r="C191" s="875"/>
      <c r="D191" s="875"/>
      <c r="E191" s="875"/>
      <c r="F191" s="875"/>
      <c r="G191" s="876"/>
      <c r="H191" s="874"/>
      <c r="I191" s="875"/>
      <c r="J191" s="875"/>
      <c r="K191" s="875"/>
      <c r="L191" s="876"/>
    </row>
    <row r="192" spans="2:12" x14ac:dyDescent="0.25">
      <c r="B192" s="874"/>
      <c r="C192" s="875"/>
      <c r="D192" s="875"/>
      <c r="E192" s="875"/>
      <c r="F192" s="875"/>
      <c r="G192" s="876"/>
      <c r="H192" s="874"/>
      <c r="I192" s="875"/>
      <c r="J192" s="875"/>
      <c r="K192" s="875"/>
      <c r="L192" s="876"/>
    </row>
    <row r="193" spans="2:12" x14ac:dyDescent="0.25">
      <c r="B193" s="874"/>
      <c r="C193" s="875"/>
      <c r="D193" s="875"/>
      <c r="E193" s="875"/>
      <c r="F193" s="875"/>
      <c r="G193" s="876"/>
      <c r="H193" s="874"/>
      <c r="I193" s="875"/>
      <c r="J193" s="875"/>
      <c r="K193" s="875"/>
      <c r="L193" s="876"/>
    </row>
    <row r="194" spans="2:12" x14ac:dyDescent="0.25">
      <c r="B194" s="874"/>
      <c r="C194" s="875"/>
      <c r="D194" s="875"/>
      <c r="E194" s="875"/>
      <c r="F194" s="875"/>
      <c r="G194" s="876"/>
      <c r="H194" s="874"/>
      <c r="I194" s="875"/>
      <c r="J194" s="875"/>
      <c r="K194" s="875"/>
      <c r="L194" s="876"/>
    </row>
    <row r="195" spans="2:12" ht="15.75" thickBot="1" x14ac:dyDescent="0.3">
      <c r="B195" s="1020"/>
      <c r="C195" s="1021"/>
      <c r="D195" s="1021"/>
      <c r="E195" s="1021"/>
      <c r="F195" s="1021"/>
      <c r="G195" s="1022"/>
      <c r="H195" s="1020"/>
      <c r="I195" s="1021"/>
      <c r="J195" s="1021"/>
      <c r="K195" s="1021"/>
      <c r="L195" s="1022"/>
    </row>
    <row r="196" spans="2:12" x14ac:dyDescent="0.25">
      <c r="B196" s="1023" t="s">
        <v>1349</v>
      </c>
      <c r="C196" s="1024"/>
      <c r="D196" s="1024"/>
      <c r="E196" s="1024"/>
      <c r="F196" s="1024"/>
      <c r="G196" s="1025"/>
      <c r="H196" s="1019" t="s">
        <v>1350</v>
      </c>
      <c r="I196" s="1018"/>
      <c r="J196" s="1018"/>
      <c r="K196" s="1018"/>
      <c r="L196" s="1018"/>
    </row>
    <row r="197" spans="2:12" ht="30" customHeight="1" thickBot="1" x14ac:dyDescent="0.3">
      <c r="B197" s="1026"/>
      <c r="C197" s="1027"/>
      <c r="D197" s="1027"/>
      <c r="E197" s="1027"/>
      <c r="F197" s="1027"/>
      <c r="G197" s="1028"/>
      <c r="H197" s="1019"/>
      <c r="I197" s="1018"/>
      <c r="J197" s="1018"/>
      <c r="K197" s="1018"/>
      <c r="L197" s="1018"/>
    </row>
  </sheetData>
  <mergeCells count="55">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M133"/>
    <mergeCell ref="B134:G147"/>
    <mergeCell ref="H134:L147"/>
    <mergeCell ref="B148:G149"/>
    <mergeCell ref="H148:L149"/>
    <mergeCell ref="B102:G115"/>
    <mergeCell ref="H102:L115"/>
    <mergeCell ref="B116:G117"/>
    <mergeCell ref="H116:M117"/>
    <mergeCell ref="B118:G131"/>
    <mergeCell ref="H118:L131"/>
    <mergeCell ref="B84:G85"/>
    <mergeCell ref="H84:M85"/>
    <mergeCell ref="B86:G99"/>
    <mergeCell ref="H86:L99"/>
    <mergeCell ref="B100:G101"/>
    <mergeCell ref="H100:M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66"/>
  <sheetViews>
    <sheetView topLeftCell="A80" zoomScale="85" zoomScaleNormal="85" workbookViewId="0">
      <selection activeCell="N78" sqref="N78"/>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85" t="s">
        <v>251</v>
      </c>
      <c r="B1" s="877"/>
      <c r="C1" s="877"/>
      <c r="D1" s="877"/>
      <c r="E1" s="877"/>
      <c r="F1" s="877"/>
      <c r="G1" s="877"/>
      <c r="H1" s="877"/>
      <c r="I1" s="877"/>
      <c r="J1" s="877"/>
      <c r="K1" s="932"/>
    </row>
    <row r="2" spans="1:11" ht="28.5" customHeight="1" x14ac:dyDescent="0.25">
      <c r="A2" s="986"/>
      <c r="B2" s="878"/>
      <c r="C2" s="878"/>
      <c r="D2" s="878"/>
      <c r="E2" s="878"/>
      <c r="F2" s="878"/>
      <c r="G2" s="878"/>
      <c r="H2" s="878"/>
      <c r="I2" s="878"/>
      <c r="J2" s="878"/>
      <c r="K2" s="934"/>
    </row>
    <row r="3" spans="1:11" x14ac:dyDescent="0.25">
      <c r="A3" s="937" t="s">
        <v>289</v>
      </c>
      <c r="B3" s="935"/>
      <c r="C3" s="935"/>
      <c r="D3" s="936"/>
      <c r="E3" s="97">
        <v>44259</v>
      </c>
      <c r="F3" s="937" t="s">
        <v>290</v>
      </c>
      <c r="G3" s="935"/>
      <c r="H3" s="936"/>
      <c r="I3" s="938">
        <v>44265</v>
      </c>
      <c r="J3" s="935"/>
      <c r="K3" s="936"/>
    </row>
    <row r="4" spans="1:11" ht="24" x14ac:dyDescent="0.25">
      <c r="A4" s="989" t="s">
        <v>250</v>
      </c>
      <c r="B4" s="939"/>
      <c r="C4" s="939"/>
      <c r="D4" s="939"/>
      <c r="E4" s="939"/>
      <c r="F4" s="939"/>
      <c r="G4" s="940"/>
      <c r="H4" s="336" t="s">
        <v>489</v>
      </c>
      <c r="I4" s="336" t="s">
        <v>2</v>
      </c>
      <c r="J4" s="890" t="s">
        <v>0</v>
      </c>
      <c r="K4" s="943"/>
    </row>
    <row r="5" spans="1:11" ht="24.75" thickBot="1" x14ac:dyDescent="0.3">
      <c r="A5" s="1046"/>
      <c r="B5" s="941"/>
      <c r="C5" s="941"/>
      <c r="D5" s="941"/>
      <c r="E5" s="941"/>
      <c r="F5" s="941"/>
      <c r="G5" s="942"/>
      <c r="H5" s="272" t="s">
        <v>490</v>
      </c>
      <c r="I5" s="336">
        <v>2</v>
      </c>
      <c r="J5" s="890" t="s">
        <v>291</v>
      </c>
      <c r="K5" s="943"/>
    </row>
    <row r="6" spans="1:11" ht="15.75" hidden="1" thickBot="1" x14ac:dyDescent="0.3">
      <c r="A6" s="892" t="s">
        <v>452</v>
      </c>
      <c r="B6" s="893"/>
      <c r="C6" s="893"/>
      <c r="D6" s="893"/>
      <c r="E6" s="893"/>
      <c r="F6" s="894"/>
      <c r="G6" s="892" t="s">
        <v>453</v>
      </c>
      <c r="H6" s="893"/>
      <c r="I6" s="893"/>
      <c r="J6" s="893"/>
      <c r="K6" s="894"/>
    </row>
    <row r="7" spans="1:11" ht="15.75" hidden="1" thickBot="1" x14ac:dyDescent="0.3">
      <c r="A7" s="892"/>
      <c r="B7" s="893"/>
      <c r="C7" s="893"/>
      <c r="D7" s="893"/>
      <c r="E7" s="893"/>
      <c r="F7" s="894"/>
      <c r="G7" s="892"/>
      <c r="H7" s="893"/>
      <c r="I7" s="893"/>
      <c r="J7" s="893"/>
      <c r="K7" s="894"/>
    </row>
    <row r="8" spans="1:11" ht="15.75" hidden="1" thickBot="1" x14ac:dyDescent="0.3">
      <c r="A8" s="892"/>
      <c r="B8" s="893"/>
      <c r="C8" s="893"/>
      <c r="D8" s="893"/>
      <c r="E8" s="893"/>
      <c r="F8" s="894"/>
      <c r="G8" s="892"/>
      <c r="H8" s="893"/>
      <c r="I8" s="893"/>
      <c r="J8" s="893"/>
      <c r="K8" s="894"/>
    </row>
    <row r="9" spans="1:11" ht="15.75" hidden="1" thickBot="1" x14ac:dyDescent="0.3">
      <c r="A9" s="892"/>
      <c r="B9" s="893"/>
      <c r="C9" s="893"/>
      <c r="D9" s="893"/>
      <c r="E9" s="893"/>
      <c r="F9" s="894"/>
      <c r="G9" s="892"/>
      <c r="H9" s="893"/>
      <c r="I9" s="893"/>
      <c r="J9" s="893"/>
      <c r="K9" s="894"/>
    </row>
    <row r="10" spans="1:11" ht="15.75" hidden="1" thickBot="1" x14ac:dyDescent="0.3">
      <c r="A10" s="892"/>
      <c r="B10" s="893"/>
      <c r="C10" s="893"/>
      <c r="D10" s="893"/>
      <c r="E10" s="893"/>
      <c r="F10" s="894"/>
      <c r="G10" s="892"/>
      <c r="H10" s="893"/>
      <c r="I10" s="893"/>
      <c r="J10" s="893"/>
      <c r="K10" s="894"/>
    </row>
    <row r="11" spans="1:11" ht="15.75" hidden="1" thickBot="1" x14ac:dyDescent="0.3">
      <c r="A11" s="892"/>
      <c r="B11" s="893"/>
      <c r="C11" s="893"/>
      <c r="D11" s="893"/>
      <c r="E11" s="893"/>
      <c r="F11" s="894"/>
      <c r="G11" s="892"/>
      <c r="H11" s="893"/>
      <c r="I11" s="893"/>
      <c r="J11" s="893"/>
      <c r="K11" s="894"/>
    </row>
    <row r="12" spans="1:11" ht="15.75" hidden="1" thickBot="1" x14ac:dyDescent="0.3">
      <c r="A12" s="892"/>
      <c r="B12" s="893"/>
      <c r="C12" s="893"/>
      <c r="D12" s="893"/>
      <c r="E12" s="893"/>
      <c r="F12" s="894"/>
      <c r="G12" s="892"/>
      <c r="H12" s="893"/>
      <c r="I12" s="893"/>
      <c r="J12" s="893"/>
      <c r="K12" s="894"/>
    </row>
    <row r="13" spans="1:11" ht="15.75" hidden="1" thickBot="1" x14ac:dyDescent="0.3">
      <c r="A13" s="892"/>
      <c r="B13" s="893"/>
      <c r="C13" s="893"/>
      <c r="D13" s="893"/>
      <c r="E13" s="893"/>
      <c r="F13" s="894"/>
      <c r="G13" s="892"/>
      <c r="H13" s="893"/>
      <c r="I13" s="893"/>
      <c r="J13" s="893"/>
      <c r="K13" s="894"/>
    </row>
    <row r="14" spans="1:11" ht="15.75" hidden="1" thickBot="1" x14ac:dyDescent="0.3">
      <c r="A14" s="892"/>
      <c r="B14" s="893"/>
      <c r="C14" s="893"/>
      <c r="D14" s="893"/>
      <c r="E14" s="893"/>
      <c r="F14" s="894"/>
      <c r="G14" s="892"/>
      <c r="H14" s="893"/>
      <c r="I14" s="893"/>
      <c r="J14" s="893"/>
      <c r="K14" s="894"/>
    </row>
    <row r="15" spans="1:11" ht="15.75" hidden="1" thickBot="1" x14ac:dyDescent="0.3">
      <c r="A15" s="892"/>
      <c r="B15" s="893"/>
      <c r="C15" s="893"/>
      <c r="D15" s="893"/>
      <c r="E15" s="893"/>
      <c r="F15" s="894"/>
      <c r="G15" s="892"/>
      <c r="H15" s="893"/>
      <c r="I15" s="893"/>
      <c r="J15" s="893"/>
      <c r="K15" s="894"/>
    </row>
    <row r="16" spans="1:11" ht="15.75" hidden="1" thickBot="1" x14ac:dyDescent="0.3">
      <c r="A16" s="892"/>
      <c r="B16" s="893"/>
      <c r="C16" s="893"/>
      <c r="D16" s="893"/>
      <c r="E16" s="893"/>
      <c r="F16" s="894"/>
      <c r="G16" s="892"/>
      <c r="H16" s="893"/>
      <c r="I16" s="893"/>
      <c r="J16" s="893"/>
      <c r="K16" s="894"/>
    </row>
    <row r="17" spans="1:11" ht="15.75" hidden="1" thickBot="1" x14ac:dyDescent="0.3">
      <c r="A17" s="892"/>
      <c r="B17" s="893"/>
      <c r="C17" s="893"/>
      <c r="D17" s="893"/>
      <c r="E17" s="893"/>
      <c r="F17" s="894"/>
      <c r="G17" s="892"/>
      <c r="H17" s="893"/>
      <c r="I17" s="893"/>
      <c r="J17" s="893"/>
      <c r="K17" s="894"/>
    </row>
    <row r="18" spans="1:11" ht="15.75" hidden="1" thickBot="1" x14ac:dyDescent="0.3">
      <c r="A18" s="892"/>
      <c r="B18" s="893"/>
      <c r="C18" s="893"/>
      <c r="D18" s="893"/>
      <c r="E18" s="893"/>
      <c r="F18" s="894"/>
      <c r="G18" s="892"/>
      <c r="H18" s="893"/>
      <c r="I18" s="893"/>
      <c r="J18" s="893"/>
      <c r="K18" s="894"/>
    </row>
    <row r="19" spans="1:11" ht="15.75" hidden="1" thickBot="1" x14ac:dyDescent="0.3">
      <c r="A19" s="892"/>
      <c r="B19" s="893"/>
      <c r="C19" s="893"/>
      <c r="D19" s="893"/>
      <c r="E19" s="893"/>
      <c r="F19" s="894"/>
      <c r="G19" s="892"/>
      <c r="H19" s="893"/>
      <c r="I19" s="893"/>
      <c r="J19" s="893"/>
      <c r="K19" s="894"/>
    </row>
    <row r="20" spans="1:11" ht="15.75" hidden="1" thickBot="1" x14ac:dyDescent="0.3">
      <c r="A20" s="1040" t="s">
        <v>544</v>
      </c>
      <c r="B20" s="1041"/>
      <c r="C20" s="1041"/>
      <c r="D20" s="1041"/>
      <c r="E20" s="1041"/>
      <c r="F20" s="1042"/>
      <c r="G20" s="1029" t="s">
        <v>551</v>
      </c>
      <c r="H20" s="1035"/>
      <c r="I20" s="1035"/>
      <c r="J20" s="1035"/>
      <c r="K20" s="1036"/>
    </row>
    <row r="21" spans="1:11" ht="15.75" hidden="1" thickBot="1" x14ac:dyDescent="0.3">
      <c r="A21" s="1043"/>
      <c r="B21" s="1044"/>
      <c r="C21" s="1044"/>
      <c r="D21" s="1044"/>
      <c r="E21" s="1044"/>
      <c r="F21" s="1045"/>
      <c r="G21" s="1037"/>
      <c r="H21" s="1038"/>
      <c r="I21" s="1038"/>
      <c r="J21" s="1038"/>
      <c r="K21" s="1039"/>
    </row>
    <row r="22" spans="1:11" ht="15.75" hidden="1" thickBot="1" x14ac:dyDescent="0.3">
      <c r="A22" s="907" t="s">
        <v>501</v>
      </c>
      <c r="B22" s="908"/>
      <c r="C22" s="908"/>
      <c r="D22" s="908"/>
      <c r="E22" s="908"/>
      <c r="F22" s="909"/>
      <c r="G22" s="907" t="s">
        <v>502</v>
      </c>
      <c r="H22" s="908"/>
      <c r="I22" s="908"/>
      <c r="J22" s="908"/>
      <c r="K22" s="909"/>
    </row>
    <row r="23" spans="1:11" ht="15.75" hidden="1" thickBot="1" x14ac:dyDescent="0.3">
      <c r="A23" s="892"/>
      <c r="B23" s="893"/>
      <c r="C23" s="893"/>
      <c r="D23" s="893"/>
      <c r="E23" s="893"/>
      <c r="F23" s="894"/>
      <c r="G23" s="892"/>
      <c r="H23" s="893"/>
      <c r="I23" s="893"/>
      <c r="J23" s="893"/>
      <c r="K23" s="894"/>
    </row>
    <row r="24" spans="1:11" ht="15.75" hidden="1" thickBot="1" x14ac:dyDescent="0.3">
      <c r="A24" s="892"/>
      <c r="B24" s="893"/>
      <c r="C24" s="893"/>
      <c r="D24" s="893"/>
      <c r="E24" s="893"/>
      <c r="F24" s="894"/>
      <c r="G24" s="892"/>
      <c r="H24" s="893"/>
      <c r="I24" s="893"/>
      <c r="J24" s="893"/>
      <c r="K24" s="894"/>
    </row>
    <row r="25" spans="1:11" ht="15.75" hidden="1" thickBot="1" x14ac:dyDescent="0.3">
      <c r="A25" s="892"/>
      <c r="B25" s="893"/>
      <c r="C25" s="893"/>
      <c r="D25" s="893"/>
      <c r="E25" s="893"/>
      <c r="F25" s="894"/>
      <c r="G25" s="892"/>
      <c r="H25" s="893"/>
      <c r="I25" s="893"/>
      <c r="J25" s="893"/>
      <c r="K25" s="894"/>
    </row>
    <row r="26" spans="1:11" ht="15.75" hidden="1" thickBot="1" x14ac:dyDescent="0.3">
      <c r="A26" s="892"/>
      <c r="B26" s="893"/>
      <c r="C26" s="893"/>
      <c r="D26" s="893"/>
      <c r="E26" s="893"/>
      <c r="F26" s="894"/>
      <c r="G26" s="892"/>
      <c r="H26" s="893"/>
      <c r="I26" s="893"/>
      <c r="J26" s="893"/>
      <c r="K26" s="894"/>
    </row>
    <row r="27" spans="1:11" ht="15.75" hidden="1" thickBot="1" x14ac:dyDescent="0.3">
      <c r="A27" s="892"/>
      <c r="B27" s="893"/>
      <c r="C27" s="893"/>
      <c r="D27" s="893"/>
      <c r="E27" s="893"/>
      <c r="F27" s="894"/>
      <c r="G27" s="892"/>
      <c r="H27" s="893"/>
      <c r="I27" s="893"/>
      <c r="J27" s="893"/>
      <c r="K27" s="894"/>
    </row>
    <row r="28" spans="1:11" ht="15.75" hidden="1" thickBot="1" x14ac:dyDescent="0.3">
      <c r="A28" s="892"/>
      <c r="B28" s="893"/>
      <c r="C28" s="893"/>
      <c r="D28" s="893"/>
      <c r="E28" s="893"/>
      <c r="F28" s="894"/>
      <c r="G28" s="892"/>
      <c r="H28" s="893"/>
      <c r="I28" s="893"/>
      <c r="J28" s="893"/>
      <c r="K28" s="894"/>
    </row>
    <row r="29" spans="1:11" ht="15.75" hidden="1" thickBot="1" x14ac:dyDescent="0.3">
      <c r="A29" s="892"/>
      <c r="B29" s="893"/>
      <c r="C29" s="893"/>
      <c r="D29" s="893"/>
      <c r="E29" s="893"/>
      <c r="F29" s="894"/>
      <c r="G29" s="892"/>
      <c r="H29" s="893"/>
      <c r="I29" s="893"/>
      <c r="J29" s="893"/>
      <c r="K29" s="894"/>
    </row>
    <row r="30" spans="1:11" ht="15.75" hidden="1" thickBot="1" x14ac:dyDescent="0.3">
      <c r="A30" s="892"/>
      <c r="B30" s="893"/>
      <c r="C30" s="893"/>
      <c r="D30" s="893"/>
      <c r="E30" s="893"/>
      <c r="F30" s="894"/>
      <c r="G30" s="892"/>
      <c r="H30" s="893"/>
      <c r="I30" s="893"/>
      <c r="J30" s="893"/>
      <c r="K30" s="894"/>
    </row>
    <row r="31" spans="1:11" ht="15.75" hidden="1" thickBot="1" x14ac:dyDescent="0.3">
      <c r="A31" s="892"/>
      <c r="B31" s="893"/>
      <c r="C31" s="893"/>
      <c r="D31" s="893"/>
      <c r="E31" s="893"/>
      <c r="F31" s="894"/>
      <c r="G31" s="892"/>
      <c r="H31" s="893"/>
      <c r="I31" s="893"/>
      <c r="J31" s="893"/>
      <c r="K31" s="894"/>
    </row>
    <row r="32" spans="1:11" ht="15.75" hidden="1" thickBot="1" x14ac:dyDescent="0.3">
      <c r="A32" s="892"/>
      <c r="B32" s="893"/>
      <c r="C32" s="893"/>
      <c r="D32" s="893"/>
      <c r="E32" s="893"/>
      <c r="F32" s="894"/>
      <c r="G32" s="892"/>
      <c r="H32" s="893"/>
      <c r="I32" s="893"/>
      <c r="J32" s="893"/>
      <c r="K32" s="894"/>
    </row>
    <row r="33" spans="1:11" ht="15.75" hidden="1" thickBot="1" x14ac:dyDescent="0.3">
      <c r="A33" s="892"/>
      <c r="B33" s="893"/>
      <c r="C33" s="893"/>
      <c r="D33" s="893"/>
      <c r="E33" s="893"/>
      <c r="F33" s="894"/>
      <c r="G33" s="892"/>
      <c r="H33" s="893"/>
      <c r="I33" s="893"/>
      <c r="J33" s="893"/>
      <c r="K33" s="894"/>
    </row>
    <row r="34" spans="1:11" ht="15.75" hidden="1" thickBot="1" x14ac:dyDescent="0.3">
      <c r="A34" s="892"/>
      <c r="B34" s="893"/>
      <c r="C34" s="893"/>
      <c r="D34" s="893"/>
      <c r="E34" s="893"/>
      <c r="F34" s="894"/>
      <c r="G34" s="892"/>
      <c r="H34" s="893"/>
      <c r="I34" s="893"/>
      <c r="J34" s="893"/>
      <c r="K34" s="894"/>
    </row>
    <row r="35" spans="1:11" ht="15.75" hidden="1" thickBot="1" x14ac:dyDescent="0.3">
      <c r="A35" s="892"/>
      <c r="B35" s="893"/>
      <c r="C35" s="893"/>
      <c r="D35" s="893"/>
      <c r="E35" s="893"/>
      <c r="F35" s="894"/>
      <c r="G35" s="892"/>
      <c r="H35" s="893"/>
      <c r="I35" s="893"/>
      <c r="J35" s="893"/>
      <c r="K35" s="894"/>
    </row>
    <row r="36" spans="1:11" ht="15.75" hidden="1" thickBot="1" x14ac:dyDescent="0.3">
      <c r="A36" s="1040" t="s">
        <v>528</v>
      </c>
      <c r="B36" s="1041"/>
      <c r="C36" s="1041"/>
      <c r="D36" s="1041"/>
      <c r="E36" s="1041"/>
      <c r="F36" s="1042"/>
      <c r="G36" s="1029" t="s">
        <v>532</v>
      </c>
      <c r="H36" s="1035"/>
      <c r="I36" s="1035"/>
      <c r="J36" s="1035"/>
      <c r="K36" s="1036"/>
    </row>
    <row r="37" spans="1:11" ht="15.75" hidden="1" thickBot="1" x14ac:dyDescent="0.3">
      <c r="A37" s="1043"/>
      <c r="B37" s="1044"/>
      <c r="C37" s="1044"/>
      <c r="D37" s="1044"/>
      <c r="E37" s="1044"/>
      <c r="F37" s="1045"/>
      <c r="G37" s="1037"/>
      <c r="H37" s="1038"/>
      <c r="I37" s="1038"/>
      <c r="J37" s="1038"/>
      <c r="K37" s="1039"/>
    </row>
    <row r="38" spans="1:11" ht="15.75" hidden="1" thickBot="1" x14ac:dyDescent="0.3">
      <c r="A38" s="907" t="s">
        <v>503</v>
      </c>
      <c r="B38" s="908"/>
      <c r="C38" s="908"/>
      <c r="D38" s="908"/>
      <c r="E38" s="908"/>
      <c r="F38" s="909"/>
      <c r="G38" s="907" t="s">
        <v>504</v>
      </c>
      <c r="H38" s="908"/>
      <c r="I38" s="908"/>
      <c r="J38" s="908"/>
      <c r="K38" s="909"/>
    </row>
    <row r="39" spans="1:11" ht="15.75" hidden="1" thickBot="1" x14ac:dyDescent="0.3">
      <c r="A39" s="892"/>
      <c r="B39" s="893"/>
      <c r="C39" s="893"/>
      <c r="D39" s="893"/>
      <c r="E39" s="893"/>
      <c r="F39" s="894"/>
      <c r="G39" s="892"/>
      <c r="H39" s="893"/>
      <c r="I39" s="893"/>
      <c r="J39" s="893"/>
      <c r="K39" s="894"/>
    </row>
    <row r="40" spans="1:11" ht="15.75" hidden="1" thickBot="1" x14ac:dyDescent="0.3">
      <c r="A40" s="892"/>
      <c r="B40" s="893"/>
      <c r="C40" s="893"/>
      <c r="D40" s="893"/>
      <c r="E40" s="893"/>
      <c r="F40" s="894"/>
      <c r="G40" s="892"/>
      <c r="H40" s="893"/>
      <c r="I40" s="893"/>
      <c r="J40" s="893"/>
      <c r="K40" s="894"/>
    </row>
    <row r="41" spans="1:11" ht="15.75" hidden="1" thickBot="1" x14ac:dyDescent="0.3">
      <c r="A41" s="892"/>
      <c r="B41" s="893"/>
      <c r="C41" s="893"/>
      <c r="D41" s="893"/>
      <c r="E41" s="893"/>
      <c r="F41" s="894"/>
      <c r="G41" s="892"/>
      <c r="H41" s="893"/>
      <c r="I41" s="893"/>
      <c r="J41" s="893"/>
      <c r="K41" s="894"/>
    </row>
    <row r="42" spans="1:11" ht="15.75" hidden="1" thickBot="1" x14ac:dyDescent="0.3">
      <c r="A42" s="892"/>
      <c r="B42" s="893"/>
      <c r="C42" s="893"/>
      <c r="D42" s="893"/>
      <c r="E42" s="893"/>
      <c r="F42" s="894"/>
      <c r="G42" s="892"/>
      <c r="H42" s="893"/>
      <c r="I42" s="893"/>
      <c r="J42" s="893"/>
      <c r="K42" s="894"/>
    </row>
    <row r="43" spans="1:11" ht="15.75" hidden="1" thickBot="1" x14ac:dyDescent="0.3">
      <c r="A43" s="892"/>
      <c r="B43" s="893"/>
      <c r="C43" s="893"/>
      <c r="D43" s="893"/>
      <c r="E43" s="893"/>
      <c r="F43" s="894"/>
      <c r="G43" s="892"/>
      <c r="H43" s="893"/>
      <c r="I43" s="893"/>
      <c r="J43" s="893"/>
      <c r="K43" s="894"/>
    </row>
    <row r="44" spans="1:11" ht="15.75" hidden="1" thickBot="1" x14ac:dyDescent="0.3">
      <c r="A44" s="892"/>
      <c r="B44" s="893"/>
      <c r="C44" s="893"/>
      <c r="D44" s="893"/>
      <c r="E44" s="893"/>
      <c r="F44" s="894"/>
      <c r="G44" s="892"/>
      <c r="H44" s="893"/>
      <c r="I44" s="893"/>
      <c r="J44" s="893"/>
      <c r="K44" s="894"/>
    </row>
    <row r="45" spans="1:11" ht="15.75" hidden="1" thickBot="1" x14ac:dyDescent="0.3">
      <c r="A45" s="892"/>
      <c r="B45" s="893"/>
      <c r="C45" s="893"/>
      <c r="D45" s="893"/>
      <c r="E45" s="893"/>
      <c r="F45" s="894"/>
      <c r="G45" s="892"/>
      <c r="H45" s="893"/>
      <c r="I45" s="893"/>
      <c r="J45" s="893"/>
      <c r="K45" s="894"/>
    </row>
    <row r="46" spans="1:11" ht="15.75" hidden="1" thickBot="1" x14ac:dyDescent="0.3">
      <c r="A46" s="892"/>
      <c r="B46" s="893"/>
      <c r="C46" s="893"/>
      <c r="D46" s="893"/>
      <c r="E46" s="893"/>
      <c r="F46" s="894"/>
      <c r="G46" s="892"/>
      <c r="H46" s="893"/>
      <c r="I46" s="893"/>
      <c r="J46" s="893"/>
      <c r="K46" s="894"/>
    </row>
    <row r="47" spans="1:11" ht="15.75" hidden="1" thickBot="1" x14ac:dyDescent="0.3">
      <c r="A47" s="892"/>
      <c r="B47" s="893"/>
      <c r="C47" s="893"/>
      <c r="D47" s="893"/>
      <c r="E47" s="893"/>
      <c r="F47" s="894"/>
      <c r="G47" s="892"/>
      <c r="H47" s="893"/>
      <c r="I47" s="893"/>
      <c r="J47" s="893"/>
      <c r="K47" s="894"/>
    </row>
    <row r="48" spans="1:11" ht="15.75" hidden="1" thickBot="1" x14ac:dyDescent="0.3">
      <c r="A48" s="892"/>
      <c r="B48" s="893"/>
      <c r="C48" s="893"/>
      <c r="D48" s="893"/>
      <c r="E48" s="893"/>
      <c r="F48" s="894"/>
      <c r="G48" s="892"/>
      <c r="H48" s="893"/>
      <c r="I48" s="893"/>
      <c r="J48" s="893"/>
      <c r="K48" s="894"/>
    </row>
    <row r="49" spans="1:11" ht="15.75" hidden="1" thickBot="1" x14ac:dyDescent="0.3">
      <c r="A49" s="892"/>
      <c r="B49" s="893"/>
      <c r="C49" s="893"/>
      <c r="D49" s="893"/>
      <c r="E49" s="893"/>
      <c r="F49" s="894"/>
      <c r="G49" s="892"/>
      <c r="H49" s="893"/>
      <c r="I49" s="893"/>
      <c r="J49" s="893"/>
      <c r="K49" s="894"/>
    </row>
    <row r="50" spans="1:11" ht="15.75" hidden="1" thickBot="1" x14ac:dyDescent="0.3">
      <c r="A50" s="892"/>
      <c r="B50" s="893"/>
      <c r="C50" s="893"/>
      <c r="D50" s="893"/>
      <c r="E50" s="893"/>
      <c r="F50" s="894"/>
      <c r="G50" s="892"/>
      <c r="H50" s="893"/>
      <c r="I50" s="893"/>
      <c r="J50" s="893"/>
      <c r="K50" s="894"/>
    </row>
    <row r="51" spans="1:11" ht="15.75" hidden="1" thickBot="1" x14ac:dyDescent="0.3">
      <c r="A51" s="892"/>
      <c r="B51" s="893"/>
      <c r="C51" s="893"/>
      <c r="D51" s="893"/>
      <c r="E51" s="893"/>
      <c r="F51" s="894"/>
      <c r="G51" s="892"/>
      <c r="H51" s="893"/>
      <c r="I51" s="893"/>
      <c r="J51" s="893"/>
      <c r="K51" s="894"/>
    </row>
    <row r="52" spans="1:11" ht="15.75" hidden="1" thickBot="1" x14ac:dyDescent="0.3">
      <c r="A52" s="1029" t="s">
        <v>527</v>
      </c>
      <c r="B52" s="1035"/>
      <c r="C52" s="1035"/>
      <c r="D52" s="1035"/>
      <c r="E52" s="1035"/>
      <c r="F52" s="1036"/>
      <c r="G52" s="1029" t="s">
        <v>533</v>
      </c>
      <c r="H52" s="1035"/>
      <c r="I52" s="1035"/>
      <c r="J52" s="1035"/>
      <c r="K52" s="1036"/>
    </row>
    <row r="53" spans="1:11" ht="15.75" hidden="1" thickBot="1" x14ac:dyDescent="0.3">
      <c r="A53" s="1037"/>
      <c r="B53" s="1038"/>
      <c r="C53" s="1038"/>
      <c r="D53" s="1038"/>
      <c r="E53" s="1038"/>
      <c r="F53" s="1039"/>
      <c r="G53" s="1037"/>
      <c r="H53" s="1038"/>
      <c r="I53" s="1038"/>
      <c r="J53" s="1038"/>
      <c r="K53" s="1039"/>
    </row>
    <row r="54" spans="1:11" ht="15.75" hidden="1" thickBot="1" x14ac:dyDescent="0.3">
      <c r="A54" s="892"/>
      <c r="B54" s="893"/>
      <c r="C54" s="893"/>
      <c r="D54" s="893"/>
      <c r="E54" s="893"/>
      <c r="F54" s="894"/>
      <c r="G54" s="892" t="s">
        <v>453</v>
      </c>
      <c r="H54" s="893"/>
      <c r="I54" s="893"/>
      <c r="J54" s="893"/>
      <c r="K54" s="894"/>
    </row>
    <row r="55" spans="1:11" ht="15.75" hidden="1" thickBot="1" x14ac:dyDescent="0.3">
      <c r="A55" s="892"/>
      <c r="B55" s="893"/>
      <c r="C55" s="893"/>
      <c r="D55" s="893"/>
      <c r="E55" s="893"/>
      <c r="F55" s="894"/>
      <c r="G55" s="892"/>
      <c r="H55" s="893"/>
      <c r="I55" s="893"/>
      <c r="J55" s="893"/>
      <c r="K55" s="894"/>
    </row>
    <row r="56" spans="1:11" ht="15.75" hidden="1" thickBot="1" x14ac:dyDescent="0.3">
      <c r="A56" s="892"/>
      <c r="B56" s="893"/>
      <c r="C56" s="893"/>
      <c r="D56" s="893"/>
      <c r="E56" s="893"/>
      <c r="F56" s="894"/>
      <c r="G56" s="892"/>
      <c r="H56" s="893"/>
      <c r="I56" s="893"/>
      <c r="J56" s="893"/>
      <c r="K56" s="894"/>
    </row>
    <row r="57" spans="1:11" ht="15.75" hidden="1" thickBot="1" x14ac:dyDescent="0.3">
      <c r="A57" s="892"/>
      <c r="B57" s="893"/>
      <c r="C57" s="893"/>
      <c r="D57" s="893"/>
      <c r="E57" s="893"/>
      <c r="F57" s="894"/>
      <c r="G57" s="892"/>
      <c r="H57" s="893"/>
      <c r="I57" s="893"/>
      <c r="J57" s="893"/>
      <c r="K57" s="894"/>
    </row>
    <row r="58" spans="1:11" ht="15.75" hidden="1" thickBot="1" x14ac:dyDescent="0.3">
      <c r="A58" s="892"/>
      <c r="B58" s="893"/>
      <c r="C58" s="893"/>
      <c r="D58" s="893"/>
      <c r="E58" s="893"/>
      <c r="F58" s="894"/>
      <c r="G58" s="892"/>
      <c r="H58" s="893"/>
      <c r="I58" s="893"/>
      <c r="J58" s="893"/>
      <c r="K58" s="894"/>
    </row>
    <row r="59" spans="1:11" ht="15.75" hidden="1" thickBot="1" x14ac:dyDescent="0.3">
      <c r="A59" s="892"/>
      <c r="B59" s="893"/>
      <c r="C59" s="893"/>
      <c r="D59" s="893"/>
      <c r="E59" s="893"/>
      <c r="F59" s="894"/>
      <c r="G59" s="892"/>
      <c r="H59" s="893"/>
      <c r="I59" s="893"/>
      <c r="J59" s="893"/>
      <c r="K59" s="894"/>
    </row>
    <row r="60" spans="1:11" ht="15.75" hidden="1" thickBot="1" x14ac:dyDescent="0.3">
      <c r="A60" s="892"/>
      <c r="B60" s="893"/>
      <c r="C60" s="893"/>
      <c r="D60" s="893"/>
      <c r="E60" s="893"/>
      <c r="F60" s="894"/>
      <c r="G60" s="892"/>
      <c r="H60" s="893"/>
      <c r="I60" s="893"/>
      <c r="J60" s="893"/>
      <c r="K60" s="894"/>
    </row>
    <row r="61" spans="1:11" ht="15.75" hidden="1" thickBot="1" x14ac:dyDescent="0.3">
      <c r="A61" s="892"/>
      <c r="B61" s="893"/>
      <c r="C61" s="893"/>
      <c r="D61" s="893"/>
      <c r="E61" s="893"/>
      <c r="F61" s="894"/>
      <c r="G61" s="892"/>
      <c r="H61" s="893"/>
      <c r="I61" s="893"/>
      <c r="J61" s="893"/>
      <c r="K61" s="894"/>
    </row>
    <row r="62" spans="1:11" ht="15.75" hidden="1" thickBot="1" x14ac:dyDescent="0.3">
      <c r="A62" s="892"/>
      <c r="B62" s="893"/>
      <c r="C62" s="893"/>
      <c r="D62" s="893"/>
      <c r="E62" s="893"/>
      <c r="F62" s="894"/>
      <c r="G62" s="892"/>
      <c r="H62" s="893"/>
      <c r="I62" s="893"/>
      <c r="J62" s="893"/>
      <c r="K62" s="894"/>
    </row>
    <row r="63" spans="1:11" ht="15.75" hidden="1" thickBot="1" x14ac:dyDescent="0.3">
      <c r="A63" s="892"/>
      <c r="B63" s="893"/>
      <c r="C63" s="893"/>
      <c r="D63" s="893"/>
      <c r="E63" s="893"/>
      <c r="F63" s="894"/>
      <c r="G63" s="892"/>
      <c r="H63" s="893"/>
      <c r="I63" s="893"/>
      <c r="J63" s="893"/>
      <c r="K63" s="894"/>
    </row>
    <row r="64" spans="1:11" ht="14.25" hidden="1" customHeight="1" x14ac:dyDescent="0.25">
      <c r="A64" s="892"/>
      <c r="B64" s="893"/>
      <c r="C64" s="893"/>
      <c r="D64" s="893"/>
      <c r="E64" s="893"/>
      <c r="F64" s="894"/>
      <c r="G64" s="892"/>
      <c r="H64" s="893"/>
      <c r="I64" s="893"/>
      <c r="J64" s="893"/>
      <c r="K64" s="894"/>
    </row>
    <row r="65" spans="1:11" ht="19.5" hidden="1" customHeight="1" x14ac:dyDescent="0.25">
      <c r="A65" s="892"/>
      <c r="B65" s="893"/>
      <c r="C65" s="893"/>
      <c r="D65" s="893"/>
      <c r="E65" s="893"/>
      <c r="F65" s="894"/>
      <c r="G65" s="892"/>
      <c r="H65" s="893"/>
      <c r="I65" s="893"/>
      <c r="J65" s="893"/>
      <c r="K65" s="894"/>
    </row>
    <row r="66" spans="1:11" ht="15.75" hidden="1" thickBot="1" x14ac:dyDescent="0.3">
      <c r="A66" s="892"/>
      <c r="B66" s="893"/>
      <c r="C66" s="893"/>
      <c r="D66" s="893"/>
      <c r="E66" s="893"/>
      <c r="F66" s="894"/>
      <c r="G66" s="892"/>
      <c r="H66" s="893"/>
      <c r="I66" s="893"/>
      <c r="J66" s="893"/>
      <c r="K66" s="894"/>
    </row>
    <row r="67" spans="1:11" ht="15.75" hidden="1" thickBot="1" x14ac:dyDescent="0.3">
      <c r="A67" s="892"/>
      <c r="B67" s="893"/>
      <c r="C67" s="893"/>
      <c r="D67" s="893"/>
      <c r="E67" s="893"/>
      <c r="F67" s="894"/>
      <c r="G67" s="892"/>
      <c r="H67" s="893"/>
      <c r="I67" s="893"/>
      <c r="J67" s="893"/>
      <c r="K67" s="894"/>
    </row>
    <row r="68" spans="1:11" ht="15.75" hidden="1" thickBot="1" x14ac:dyDescent="0.3">
      <c r="A68" s="1040" t="s">
        <v>599</v>
      </c>
      <c r="B68" s="1041"/>
      <c r="C68" s="1041"/>
      <c r="D68" s="1041"/>
      <c r="E68" s="1041"/>
      <c r="F68" s="1042"/>
      <c r="G68" s="1029" t="s">
        <v>600</v>
      </c>
      <c r="H68" s="1035"/>
      <c r="I68" s="1035"/>
      <c r="J68" s="1035"/>
      <c r="K68" s="1036"/>
    </row>
    <row r="69" spans="1:11" ht="15.75" hidden="1" thickBot="1" x14ac:dyDescent="0.3">
      <c r="A69" s="1043"/>
      <c r="B69" s="1044"/>
      <c r="C69" s="1044"/>
      <c r="D69" s="1044"/>
      <c r="E69" s="1044"/>
      <c r="F69" s="1045"/>
      <c r="G69" s="1037"/>
      <c r="H69" s="1038"/>
      <c r="I69" s="1038"/>
      <c r="J69" s="1038"/>
      <c r="K69" s="1039"/>
    </row>
    <row r="70" spans="1:11" x14ac:dyDescent="0.25">
      <c r="A70" s="907" t="s">
        <v>501</v>
      </c>
      <c r="B70" s="908"/>
      <c r="C70" s="908"/>
      <c r="D70" s="908"/>
      <c r="E70" s="908"/>
      <c r="F70" s="909"/>
      <c r="G70" s="907" t="s">
        <v>502</v>
      </c>
      <c r="H70" s="908"/>
      <c r="I70" s="908"/>
      <c r="J70" s="908"/>
      <c r="K70" s="909"/>
    </row>
    <row r="71" spans="1:11" x14ac:dyDescent="0.25">
      <c r="A71" s="892"/>
      <c r="B71" s="893"/>
      <c r="C71" s="893"/>
      <c r="D71" s="893"/>
      <c r="E71" s="893"/>
      <c r="F71" s="894"/>
      <c r="G71" s="892"/>
      <c r="H71" s="893"/>
      <c r="I71" s="893"/>
      <c r="J71" s="893"/>
      <c r="K71" s="894"/>
    </row>
    <row r="72" spans="1:11" x14ac:dyDescent="0.25">
      <c r="A72" s="892"/>
      <c r="B72" s="893"/>
      <c r="C72" s="893"/>
      <c r="D72" s="893"/>
      <c r="E72" s="893"/>
      <c r="F72" s="894"/>
      <c r="G72" s="892"/>
      <c r="H72" s="893"/>
      <c r="I72" s="893"/>
      <c r="J72" s="893"/>
      <c r="K72" s="894"/>
    </row>
    <row r="73" spans="1:11" x14ac:dyDescent="0.25">
      <c r="A73" s="892"/>
      <c r="B73" s="893"/>
      <c r="C73" s="893"/>
      <c r="D73" s="893"/>
      <c r="E73" s="893"/>
      <c r="F73" s="894"/>
      <c r="G73" s="892"/>
      <c r="H73" s="893"/>
      <c r="I73" s="893"/>
      <c r="J73" s="893"/>
      <c r="K73" s="894"/>
    </row>
    <row r="74" spans="1:11" x14ac:dyDescent="0.25">
      <c r="A74" s="892"/>
      <c r="B74" s="893"/>
      <c r="C74" s="893"/>
      <c r="D74" s="893"/>
      <c r="E74" s="893"/>
      <c r="F74" s="894"/>
      <c r="G74" s="892"/>
      <c r="H74" s="893"/>
      <c r="I74" s="893"/>
      <c r="J74" s="893"/>
      <c r="K74" s="894"/>
    </row>
    <row r="75" spans="1:11" x14ac:dyDescent="0.25">
      <c r="A75" s="892"/>
      <c r="B75" s="893"/>
      <c r="C75" s="893"/>
      <c r="D75" s="893"/>
      <c r="E75" s="893"/>
      <c r="F75" s="894"/>
      <c r="G75" s="892"/>
      <c r="H75" s="893"/>
      <c r="I75" s="893"/>
      <c r="J75" s="893"/>
      <c r="K75" s="894"/>
    </row>
    <row r="76" spans="1:11" x14ac:dyDescent="0.25">
      <c r="A76" s="892"/>
      <c r="B76" s="893"/>
      <c r="C76" s="893"/>
      <c r="D76" s="893"/>
      <c r="E76" s="893"/>
      <c r="F76" s="894"/>
      <c r="G76" s="892"/>
      <c r="H76" s="893"/>
      <c r="I76" s="893"/>
      <c r="J76" s="893"/>
      <c r="K76" s="894"/>
    </row>
    <row r="77" spans="1:11" x14ac:dyDescent="0.25">
      <c r="A77" s="892"/>
      <c r="B77" s="893"/>
      <c r="C77" s="893"/>
      <c r="D77" s="893"/>
      <c r="E77" s="893"/>
      <c r="F77" s="894"/>
      <c r="G77" s="892"/>
      <c r="H77" s="893"/>
      <c r="I77" s="893"/>
      <c r="J77" s="893"/>
      <c r="K77" s="894"/>
    </row>
    <row r="78" spans="1:11" x14ac:dyDescent="0.25">
      <c r="A78" s="892"/>
      <c r="B78" s="893"/>
      <c r="C78" s="893"/>
      <c r="D78" s="893"/>
      <c r="E78" s="893"/>
      <c r="F78" s="894"/>
      <c r="G78" s="892"/>
      <c r="H78" s="893"/>
      <c r="I78" s="893"/>
      <c r="J78" s="893"/>
      <c r="K78" s="894"/>
    </row>
    <row r="79" spans="1:11" x14ac:dyDescent="0.25">
      <c r="A79" s="892"/>
      <c r="B79" s="893"/>
      <c r="C79" s="893"/>
      <c r="D79" s="893"/>
      <c r="E79" s="893"/>
      <c r="F79" s="894"/>
      <c r="G79" s="892"/>
      <c r="H79" s="893"/>
      <c r="I79" s="893"/>
      <c r="J79" s="893"/>
      <c r="K79" s="894"/>
    </row>
    <row r="80" spans="1:11" x14ac:dyDescent="0.25">
      <c r="A80" s="892"/>
      <c r="B80" s="893"/>
      <c r="C80" s="893"/>
      <c r="D80" s="893"/>
      <c r="E80" s="893"/>
      <c r="F80" s="894"/>
      <c r="G80" s="892"/>
      <c r="H80" s="893"/>
      <c r="I80" s="893"/>
      <c r="J80" s="893"/>
      <c r="K80" s="894"/>
    </row>
    <row r="81" spans="1:11" x14ac:dyDescent="0.25">
      <c r="A81" s="892"/>
      <c r="B81" s="893"/>
      <c r="C81" s="893"/>
      <c r="D81" s="893"/>
      <c r="E81" s="893"/>
      <c r="F81" s="894"/>
      <c r="G81" s="892"/>
      <c r="H81" s="893"/>
      <c r="I81" s="893"/>
      <c r="J81" s="893"/>
      <c r="K81" s="894"/>
    </row>
    <row r="82" spans="1:11" x14ac:dyDescent="0.25">
      <c r="A82" s="892"/>
      <c r="B82" s="893"/>
      <c r="C82" s="893"/>
      <c r="D82" s="893"/>
      <c r="E82" s="893"/>
      <c r="F82" s="894"/>
      <c r="G82" s="892"/>
      <c r="H82" s="893"/>
      <c r="I82" s="893"/>
      <c r="J82" s="893"/>
      <c r="K82" s="894"/>
    </row>
    <row r="83" spans="1:11" ht="15.75" thickBot="1" x14ac:dyDescent="0.3">
      <c r="A83" s="892"/>
      <c r="B83" s="893"/>
      <c r="C83" s="893"/>
      <c r="D83" s="893"/>
      <c r="E83" s="893"/>
      <c r="F83" s="894"/>
      <c r="G83" s="892"/>
      <c r="H83" s="893"/>
      <c r="I83" s="893"/>
      <c r="J83" s="893"/>
      <c r="K83" s="894"/>
    </row>
    <row r="84" spans="1:11" x14ac:dyDescent="0.25">
      <c r="A84" s="1040" t="s">
        <v>1255</v>
      </c>
      <c r="B84" s="1041"/>
      <c r="C84" s="1041"/>
      <c r="D84" s="1041"/>
      <c r="E84" s="1041"/>
      <c r="F84" s="1042"/>
      <c r="G84" s="1029" t="s">
        <v>1256</v>
      </c>
      <c r="H84" s="1035"/>
      <c r="I84" s="1035"/>
      <c r="J84" s="1035"/>
      <c r="K84" s="1036"/>
    </row>
    <row r="85" spans="1:11" ht="15.75" thickBot="1" x14ac:dyDescent="0.3">
      <c r="A85" s="1043"/>
      <c r="B85" s="1044"/>
      <c r="C85" s="1044"/>
      <c r="D85" s="1044"/>
      <c r="E85" s="1044"/>
      <c r="F85" s="1045"/>
      <c r="G85" s="1037"/>
      <c r="H85" s="1038"/>
      <c r="I85" s="1038"/>
      <c r="J85" s="1038"/>
      <c r="K85" s="1039"/>
    </row>
    <row r="86" spans="1:11" ht="15.75" hidden="1" thickBot="1" x14ac:dyDescent="0.3">
      <c r="A86" s="907" t="s">
        <v>503</v>
      </c>
      <c r="B86" s="908"/>
      <c r="C86" s="908"/>
      <c r="D86" s="908"/>
      <c r="E86" s="908"/>
      <c r="F86" s="909"/>
      <c r="G86" s="907" t="s">
        <v>504</v>
      </c>
      <c r="H86" s="908"/>
      <c r="I86" s="908"/>
      <c r="J86" s="908"/>
      <c r="K86" s="909"/>
    </row>
    <row r="87" spans="1:11" ht="15.75" hidden="1" thickBot="1" x14ac:dyDescent="0.3">
      <c r="A87" s="892"/>
      <c r="B87" s="893"/>
      <c r="C87" s="893"/>
      <c r="D87" s="893"/>
      <c r="E87" s="893"/>
      <c r="F87" s="894"/>
      <c r="G87" s="892"/>
      <c r="H87" s="893"/>
      <c r="I87" s="893"/>
      <c r="J87" s="893"/>
      <c r="K87" s="894"/>
    </row>
    <row r="88" spans="1:11" ht="15.75" hidden="1" thickBot="1" x14ac:dyDescent="0.3">
      <c r="A88" s="892"/>
      <c r="B88" s="893"/>
      <c r="C88" s="893"/>
      <c r="D88" s="893"/>
      <c r="E88" s="893"/>
      <c r="F88" s="894"/>
      <c r="G88" s="892"/>
      <c r="H88" s="893"/>
      <c r="I88" s="893"/>
      <c r="J88" s="893"/>
      <c r="K88" s="894"/>
    </row>
    <row r="89" spans="1:11" ht="15.75" hidden="1" thickBot="1" x14ac:dyDescent="0.3">
      <c r="A89" s="892"/>
      <c r="B89" s="893"/>
      <c r="C89" s="893"/>
      <c r="D89" s="893"/>
      <c r="E89" s="893"/>
      <c r="F89" s="894"/>
      <c r="G89" s="892"/>
      <c r="H89" s="893"/>
      <c r="I89" s="893"/>
      <c r="J89" s="893"/>
      <c r="K89" s="894"/>
    </row>
    <row r="90" spans="1:11" ht="15.75" hidden="1" thickBot="1" x14ac:dyDescent="0.3">
      <c r="A90" s="892"/>
      <c r="B90" s="893"/>
      <c r="C90" s="893"/>
      <c r="D90" s="893"/>
      <c r="E90" s="893"/>
      <c r="F90" s="894"/>
      <c r="G90" s="892"/>
      <c r="H90" s="893"/>
      <c r="I90" s="893"/>
      <c r="J90" s="893"/>
      <c r="K90" s="894"/>
    </row>
    <row r="91" spans="1:11" ht="15.75" hidden="1" thickBot="1" x14ac:dyDescent="0.3">
      <c r="A91" s="892"/>
      <c r="B91" s="893"/>
      <c r="C91" s="893"/>
      <c r="D91" s="893"/>
      <c r="E91" s="893"/>
      <c r="F91" s="894"/>
      <c r="G91" s="892"/>
      <c r="H91" s="893"/>
      <c r="I91" s="893"/>
      <c r="J91" s="893"/>
      <c r="K91" s="894"/>
    </row>
    <row r="92" spans="1:11" ht="15.75" hidden="1" thickBot="1" x14ac:dyDescent="0.3">
      <c r="A92" s="892"/>
      <c r="B92" s="893"/>
      <c r="C92" s="893"/>
      <c r="D92" s="893"/>
      <c r="E92" s="893"/>
      <c r="F92" s="894"/>
      <c r="G92" s="892"/>
      <c r="H92" s="893"/>
      <c r="I92" s="893"/>
      <c r="J92" s="893"/>
      <c r="K92" s="894"/>
    </row>
    <row r="93" spans="1:11" ht="15.75" hidden="1" thickBot="1" x14ac:dyDescent="0.3">
      <c r="A93" s="892"/>
      <c r="B93" s="893"/>
      <c r="C93" s="893"/>
      <c r="D93" s="893"/>
      <c r="E93" s="893"/>
      <c r="F93" s="894"/>
      <c r="G93" s="892"/>
      <c r="H93" s="893"/>
      <c r="I93" s="893"/>
      <c r="J93" s="893"/>
      <c r="K93" s="894"/>
    </row>
    <row r="94" spans="1:11" ht="15.75" hidden="1" thickBot="1" x14ac:dyDescent="0.3">
      <c r="A94" s="892"/>
      <c r="B94" s="893"/>
      <c r="C94" s="893"/>
      <c r="D94" s="893"/>
      <c r="E94" s="893"/>
      <c r="F94" s="894"/>
      <c r="G94" s="892"/>
      <c r="H94" s="893"/>
      <c r="I94" s="893"/>
      <c r="J94" s="893"/>
      <c r="K94" s="894"/>
    </row>
    <row r="95" spans="1:11" ht="15.75" hidden="1" thickBot="1" x14ac:dyDescent="0.3">
      <c r="A95" s="892"/>
      <c r="B95" s="893"/>
      <c r="C95" s="893"/>
      <c r="D95" s="893"/>
      <c r="E95" s="893"/>
      <c r="F95" s="894"/>
      <c r="G95" s="892"/>
      <c r="H95" s="893"/>
      <c r="I95" s="893"/>
      <c r="J95" s="893"/>
      <c r="K95" s="894"/>
    </row>
    <row r="96" spans="1:11" ht="15.75" hidden="1" thickBot="1" x14ac:dyDescent="0.3">
      <c r="A96" s="892"/>
      <c r="B96" s="893"/>
      <c r="C96" s="893"/>
      <c r="D96" s="893"/>
      <c r="E96" s="893"/>
      <c r="F96" s="894"/>
      <c r="G96" s="892"/>
      <c r="H96" s="893"/>
      <c r="I96" s="893"/>
      <c r="J96" s="893"/>
      <c r="K96" s="894"/>
    </row>
    <row r="97" spans="1:11" ht="15.75" hidden="1" thickBot="1" x14ac:dyDescent="0.3">
      <c r="A97" s="892"/>
      <c r="B97" s="893"/>
      <c r="C97" s="893"/>
      <c r="D97" s="893"/>
      <c r="E97" s="893"/>
      <c r="F97" s="894"/>
      <c r="G97" s="892"/>
      <c r="H97" s="893"/>
      <c r="I97" s="893"/>
      <c r="J97" s="893"/>
      <c r="K97" s="894"/>
    </row>
    <row r="98" spans="1:11" ht="15.75" hidden="1" thickBot="1" x14ac:dyDescent="0.3">
      <c r="A98" s="892"/>
      <c r="B98" s="893"/>
      <c r="C98" s="893"/>
      <c r="D98" s="893"/>
      <c r="E98" s="893"/>
      <c r="F98" s="894"/>
      <c r="G98" s="892"/>
      <c r="H98" s="893"/>
      <c r="I98" s="893"/>
      <c r="J98" s="893"/>
      <c r="K98" s="894"/>
    </row>
    <row r="99" spans="1:11" ht="15.75" hidden="1" thickBot="1" x14ac:dyDescent="0.3">
      <c r="A99" s="892"/>
      <c r="B99" s="893"/>
      <c r="C99" s="893"/>
      <c r="D99" s="893"/>
      <c r="E99" s="893"/>
      <c r="F99" s="894"/>
      <c r="G99" s="892"/>
      <c r="H99" s="893"/>
      <c r="I99" s="893"/>
      <c r="J99" s="893"/>
      <c r="K99" s="894"/>
    </row>
    <row r="100" spans="1:11" ht="15.75" hidden="1" thickBot="1" x14ac:dyDescent="0.3">
      <c r="A100" s="1029" t="s">
        <v>771</v>
      </c>
      <c r="B100" s="1035"/>
      <c r="C100" s="1035"/>
      <c r="D100" s="1035"/>
      <c r="E100" s="1035"/>
      <c r="F100" s="1036"/>
      <c r="G100" s="1029" t="s">
        <v>772</v>
      </c>
      <c r="H100" s="1035"/>
      <c r="I100" s="1035"/>
      <c r="J100" s="1035"/>
      <c r="K100" s="1036"/>
    </row>
    <row r="101" spans="1:11" ht="15.75" hidden="1" thickBot="1" x14ac:dyDescent="0.3">
      <c r="A101" s="1037"/>
      <c r="B101" s="1038"/>
      <c r="C101" s="1038"/>
      <c r="D101" s="1038"/>
      <c r="E101" s="1038"/>
      <c r="F101" s="1039"/>
      <c r="G101" s="1037"/>
      <c r="H101" s="1038"/>
      <c r="I101" s="1038"/>
      <c r="J101" s="1038"/>
      <c r="K101" s="1039"/>
    </row>
    <row r="102" spans="1:11" ht="15.75" hidden="1" thickBot="1" x14ac:dyDescent="0.3">
      <c r="A102" s="892" t="s">
        <v>452</v>
      </c>
      <c r="B102" s="893"/>
      <c r="C102" s="893"/>
      <c r="D102" s="893"/>
      <c r="E102" s="893"/>
      <c r="F102" s="894"/>
      <c r="G102" s="892" t="s">
        <v>453</v>
      </c>
      <c r="H102" s="893"/>
      <c r="I102" s="893"/>
      <c r="J102" s="893"/>
      <c r="K102" s="894"/>
    </row>
    <row r="103" spans="1:11" ht="15.75" hidden="1" thickBot="1" x14ac:dyDescent="0.3">
      <c r="A103" s="892"/>
      <c r="B103" s="893"/>
      <c r="C103" s="893"/>
      <c r="D103" s="893"/>
      <c r="E103" s="893"/>
      <c r="F103" s="894"/>
      <c r="G103" s="892"/>
      <c r="H103" s="893"/>
      <c r="I103" s="893"/>
      <c r="J103" s="893"/>
      <c r="K103" s="894"/>
    </row>
    <row r="104" spans="1:11" ht="15.75" hidden="1" thickBot="1" x14ac:dyDescent="0.3">
      <c r="A104" s="892"/>
      <c r="B104" s="893"/>
      <c r="C104" s="893"/>
      <c r="D104" s="893"/>
      <c r="E104" s="893"/>
      <c r="F104" s="894"/>
      <c r="G104" s="892"/>
      <c r="H104" s="893"/>
      <c r="I104" s="893"/>
      <c r="J104" s="893"/>
      <c r="K104" s="894"/>
    </row>
    <row r="105" spans="1:11" ht="15.75" hidden="1" thickBot="1" x14ac:dyDescent="0.3">
      <c r="A105" s="892"/>
      <c r="B105" s="893"/>
      <c r="C105" s="893"/>
      <c r="D105" s="893"/>
      <c r="E105" s="893"/>
      <c r="F105" s="894"/>
      <c r="G105" s="892"/>
      <c r="H105" s="893"/>
      <c r="I105" s="893"/>
      <c r="J105" s="893"/>
      <c r="K105" s="894"/>
    </row>
    <row r="106" spans="1:11" ht="15.75" hidden="1" thickBot="1" x14ac:dyDescent="0.3">
      <c r="A106" s="892"/>
      <c r="B106" s="893"/>
      <c r="C106" s="893"/>
      <c r="D106" s="893"/>
      <c r="E106" s="893"/>
      <c r="F106" s="894"/>
      <c r="G106" s="892"/>
      <c r="H106" s="893"/>
      <c r="I106" s="893"/>
      <c r="J106" s="893"/>
      <c r="K106" s="894"/>
    </row>
    <row r="107" spans="1:11" ht="15.75" hidden="1" thickBot="1" x14ac:dyDescent="0.3">
      <c r="A107" s="892"/>
      <c r="B107" s="893"/>
      <c r="C107" s="893"/>
      <c r="D107" s="893"/>
      <c r="E107" s="893"/>
      <c r="F107" s="894"/>
      <c r="G107" s="892"/>
      <c r="H107" s="893"/>
      <c r="I107" s="893"/>
      <c r="J107" s="893"/>
      <c r="K107" s="894"/>
    </row>
    <row r="108" spans="1:11" ht="15.75" hidden="1" thickBot="1" x14ac:dyDescent="0.3">
      <c r="A108" s="892"/>
      <c r="B108" s="893"/>
      <c r="C108" s="893"/>
      <c r="D108" s="893"/>
      <c r="E108" s="893"/>
      <c r="F108" s="894"/>
      <c r="G108" s="892"/>
      <c r="H108" s="893"/>
      <c r="I108" s="893"/>
      <c r="J108" s="893"/>
      <c r="K108" s="894"/>
    </row>
    <row r="109" spans="1:11" ht="15.75" hidden="1" thickBot="1" x14ac:dyDescent="0.3">
      <c r="A109" s="892"/>
      <c r="B109" s="893"/>
      <c r="C109" s="893"/>
      <c r="D109" s="893"/>
      <c r="E109" s="893"/>
      <c r="F109" s="894"/>
      <c r="G109" s="892"/>
      <c r="H109" s="893"/>
      <c r="I109" s="893"/>
      <c r="J109" s="893"/>
      <c r="K109" s="894"/>
    </row>
    <row r="110" spans="1:11" ht="15.75" hidden="1" thickBot="1" x14ac:dyDescent="0.3">
      <c r="A110" s="892"/>
      <c r="B110" s="893"/>
      <c r="C110" s="893"/>
      <c r="D110" s="893"/>
      <c r="E110" s="893"/>
      <c r="F110" s="894"/>
      <c r="G110" s="892"/>
      <c r="H110" s="893"/>
      <c r="I110" s="893"/>
      <c r="J110" s="893"/>
      <c r="K110" s="894"/>
    </row>
    <row r="111" spans="1:11" ht="15.75" hidden="1" thickBot="1" x14ac:dyDescent="0.3">
      <c r="A111" s="892"/>
      <c r="B111" s="893"/>
      <c r="C111" s="893"/>
      <c r="D111" s="893"/>
      <c r="E111" s="893"/>
      <c r="F111" s="894"/>
      <c r="G111" s="892"/>
      <c r="H111" s="893"/>
      <c r="I111" s="893"/>
      <c r="J111" s="893"/>
      <c r="K111" s="894"/>
    </row>
    <row r="112" spans="1:11" ht="15.75" hidden="1" thickBot="1" x14ac:dyDescent="0.3">
      <c r="A112" s="892"/>
      <c r="B112" s="893"/>
      <c r="C112" s="893"/>
      <c r="D112" s="893"/>
      <c r="E112" s="893"/>
      <c r="F112" s="894"/>
      <c r="G112" s="892"/>
      <c r="H112" s="893"/>
      <c r="I112" s="893"/>
      <c r="J112" s="893"/>
      <c r="K112" s="894"/>
    </row>
    <row r="113" spans="1:11" ht="15.75" hidden="1" thickBot="1" x14ac:dyDescent="0.3">
      <c r="A113" s="892"/>
      <c r="B113" s="893"/>
      <c r="C113" s="893"/>
      <c r="D113" s="893"/>
      <c r="E113" s="893"/>
      <c r="F113" s="894"/>
      <c r="G113" s="892"/>
      <c r="H113" s="893"/>
      <c r="I113" s="893"/>
      <c r="J113" s="893"/>
      <c r="K113" s="894"/>
    </row>
    <row r="114" spans="1:11" ht="15.75" hidden="1" thickBot="1" x14ac:dyDescent="0.3">
      <c r="A114" s="892"/>
      <c r="B114" s="893"/>
      <c r="C114" s="893"/>
      <c r="D114" s="893"/>
      <c r="E114" s="893"/>
      <c r="F114" s="894"/>
      <c r="G114" s="892"/>
      <c r="H114" s="893"/>
      <c r="I114" s="893"/>
      <c r="J114" s="893"/>
      <c r="K114" s="894"/>
    </row>
    <row r="115" spans="1:11" ht="15.75" hidden="1" thickBot="1" x14ac:dyDescent="0.3">
      <c r="A115" s="892"/>
      <c r="B115" s="893"/>
      <c r="C115" s="893"/>
      <c r="D115" s="893"/>
      <c r="E115" s="893"/>
      <c r="F115" s="894"/>
      <c r="G115" s="892"/>
      <c r="H115" s="893"/>
      <c r="I115" s="893"/>
      <c r="J115" s="893"/>
      <c r="K115" s="894"/>
    </row>
    <row r="116" spans="1:11" ht="15.75" hidden="1" thickBot="1" x14ac:dyDescent="0.3">
      <c r="A116" s="1040" t="s">
        <v>597</v>
      </c>
      <c r="B116" s="1041"/>
      <c r="C116" s="1041"/>
      <c r="D116" s="1041"/>
      <c r="E116" s="1041"/>
      <c r="F116" s="1042"/>
      <c r="G116" s="1029" t="s">
        <v>598</v>
      </c>
      <c r="H116" s="1035"/>
      <c r="I116" s="1035"/>
      <c r="J116" s="1035"/>
      <c r="K116" s="1036"/>
    </row>
    <row r="117" spans="1:11" ht="15.75" hidden="1" thickBot="1" x14ac:dyDescent="0.3">
      <c r="A117" s="1043"/>
      <c r="B117" s="1044"/>
      <c r="C117" s="1044"/>
      <c r="D117" s="1044"/>
      <c r="E117" s="1044"/>
      <c r="F117" s="1045"/>
      <c r="G117" s="1037"/>
      <c r="H117" s="1038"/>
      <c r="I117" s="1038"/>
      <c r="J117" s="1038"/>
      <c r="K117" s="1039"/>
    </row>
    <row r="118" spans="1:11" ht="15.75" hidden="1" thickBot="1" x14ac:dyDescent="0.3">
      <c r="A118" s="892" t="s">
        <v>452</v>
      </c>
      <c r="B118" s="893"/>
      <c r="C118" s="893"/>
      <c r="D118" s="893"/>
      <c r="E118" s="893"/>
      <c r="F118" s="894"/>
      <c r="G118" s="892" t="s">
        <v>453</v>
      </c>
      <c r="H118" s="893"/>
      <c r="I118" s="893"/>
      <c r="J118" s="893"/>
      <c r="K118" s="894"/>
    </row>
    <row r="119" spans="1:11" ht="15.75" hidden="1" thickBot="1" x14ac:dyDescent="0.3">
      <c r="A119" s="892"/>
      <c r="B119" s="893"/>
      <c r="C119" s="893"/>
      <c r="D119" s="893"/>
      <c r="E119" s="893"/>
      <c r="F119" s="894"/>
      <c r="G119" s="892"/>
      <c r="H119" s="893"/>
      <c r="I119" s="893"/>
      <c r="J119" s="893"/>
      <c r="K119" s="894"/>
    </row>
    <row r="120" spans="1:11" ht="15.75" hidden="1" thickBot="1" x14ac:dyDescent="0.3">
      <c r="A120" s="892"/>
      <c r="B120" s="893"/>
      <c r="C120" s="893"/>
      <c r="D120" s="893"/>
      <c r="E120" s="893"/>
      <c r="F120" s="894"/>
      <c r="G120" s="892"/>
      <c r="H120" s="893"/>
      <c r="I120" s="893"/>
      <c r="J120" s="893"/>
      <c r="K120" s="894"/>
    </row>
    <row r="121" spans="1:11" ht="15.75" hidden="1" thickBot="1" x14ac:dyDescent="0.3">
      <c r="A121" s="892"/>
      <c r="B121" s="893"/>
      <c r="C121" s="893"/>
      <c r="D121" s="893"/>
      <c r="E121" s="893"/>
      <c r="F121" s="894"/>
      <c r="G121" s="892"/>
      <c r="H121" s="893"/>
      <c r="I121" s="893"/>
      <c r="J121" s="893"/>
      <c r="K121" s="894"/>
    </row>
    <row r="122" spans="1:11" ht="15.75" hidden="1" thickBot="1" x14ac:dyDescent="0.3">
      <c r="A122" s="892"/>
      <c r="B122" s="893"/>
      <c r="C122" s="893"/>
      <c r="D122" s="893"/>
      <c r="E122" s="893"/>
      <c r="F122" s="894"/>
      <c r="G122" s="892"/>
      <c r="H122" s="893"/>
      <c r="I122" s="893"/>
      <c r="J122" s="893"/>
      <c r="K122" s="894"/>
    </row>
    <row r="123" spans="1:11" ht="15.75" hidden="1" thickBot="1" x14ac:dyDescent="0.3">
      <c r="A123" s="892"/>
      <c r="B123" s="893"/>
      <c r="C123" s="893"/>
      <c r="D123" s="893"/>
      <c r="E123" s="893"/>
      <c r="F123" s="894"/>
      <c r="G123" s="892"/>
      <c r="H123" s="893"/>
      <c r="I123" s="893"/>
      <c r="J123" s="893"/>
      <c r="K123" s="894"/>
    </row>
    <row r="124" spans="1:11" ht="15.75" hidden="1" thickBot="1" x14ac:dyDescent="0.3">
      <c r="A124" s="892"/>
      <c r="B124" s="893"/>
      <c r="C124" s="893"/>
      <c r="D124" s="893"/>
      <c r="E124" s="893"/>
      <c r="F124" s="894"/>
      <c r="G124" s="892"/>
      <c r="H124" s="893"/>
      <c r="I124" s="893"/>
      <c r="J124" s="893"/>
      <c r="K124" s="894"/>
    </row>
    <row r="125" spans="1:11" ht="15.75" hidden="1" thickBot="1" x14ac:dyDescent="0.3">
      <c r="A125" s="892"/>
      <c r="B125" s="893"/>
      <c r="C125" s="893"/>
      <c r="D125" s="893"/>
      <c r="E125" s="893"/>
      <c r="F125" s="894"/>
      <c r="G125" s="892"/>
      <c r="H125" s="893"/>
      <c r="I125" s="893"/>
      <c r="J125" s="893"/>
      <c r="K125" s="894"/>
    </row>
    <row r="126" spans="1:11" ht="15.75" hidden="1" thickBot="1" x14ac:dyDescent="0.3">
      <c r="A126" s="892"/>
      <c r="B126" s="893"/>
      <c r="C126" s="893"/>
      <c r="D126" s="893"/>
      <c r="E126" s="893"/>
      <c r="F126" s="894"/>
      <c r="G126" s="892"/>
      <c r="H126" s="893"/>
      <c r="I126" s="893"/>
      <c r="J126" s="893"/>
      <c r="K126" s="894"/>
    </row>
    <row r="127" spans="1:11" ht="15.75" hidden="1" thickBot="1" x14ac:dyDescent="0.3">
      <c r="A127" s="892"/>
      <c r="B127" s="893"/>
      <c r="C127" s="893"/>
      <c r="D127" s="893"/>
      <c r="E127" s="893"/>
      <c r="F127" s="894"/>
      <c r="G127" s="892"/>
      <c r="H127" s="893"/>
      <c r="I127" s="893"/>
      <c r="J127" s="893"/>
      <c r="K127" s="894"/>
    </row>
    <row r="128" spans="1:11" ht="15.75" hidden="1" thickBot="1" x14ac:dyDescent="0.3">
      <c r="A128" s="892"/>
      <c r="B128" s="893"/>
      <c r="C128" s="893"/>
      <c r="D128" s="893"/>
      <c r="E128" s="893"/>
      <c r="F128" s="894"/>
      <c r="G128" s="892"/>
      <c r="H128" s="893"/>
      <c r="I128" s="893"/>
      <c r="J128" s="893"/>
      <c r="K128" s="894"/>
    </row>
    <row r="129" spans="1:11" ht="15.75" hidden="1" thickBot="1" x14ac:dyDescent="0.3">
      <c r="A129" s="892"/>
      <c r="B129" s="893"/>
      <c r="C129" s="893"/>
      <c r="D129" s="893"/>
      <c r="E129" s="893"/>
      <c r="F129" s="894"/>
      <c r="G129" s="892"/>
      <c r="H129" s="893"/>
      <c r="I129" s="893"/>
      <c r="J129" s="893"/>
      <c r="K129" s="894"/>
    </row>
    <row r="130" spans="1:11" ht="15.75" hidden="1" thickBot="1" x14ac:dyDescent="0.3">
      <c r="A130" s="892"/>
      <c r="B130" s="893"/>
      <c r="C130" s="893"/>
      <c r="D130" s="893"/>
      <c r="E130" s="893"/>
      <c r="F130" s="894"/>
      <c r="G130" s="892"/>
      <c r="H130" s="893"/>
      <c r="I130" s="893"/>
      <c r="J130" s="893"/>
      <c r="K130" s="894"/>
    </row>
    <row r="131" spans="1:11" ht="15.75" hidden="1" thickBot="1" x14ac:dyDescent="0.3">
      <c r="A131" s="892"/>
      <c r="B131" s="893"/>
      <c r="C131" s="893"/>
      <c r="D131" s="893"/>
      <c r="E131" s="893"/>
      <c r="F131" s="894"/>
      <c r="G131" s="892"/>
      <c r="H131" s="893"/>
      <c r="I131" s="893"/>
      <c r="J131" s="893"/>
      <c r="K131" s="894"/>
    </row>
    <row r="132" spans="1:11" ht="15.75" hidden="1" thickBot="1" x14ac:dyDescent="0.3">
      <c r="A132" s="1040" t="s">
        <v>988</v>
      </c>
      <c r="B132" s="1041"/>
      <c r="C132" s="1041"/>
      <c r="D132" s="1041"/>
      <c r="E132" s="1041"/>
      <c r="F132" s="1042"/>
      <c r="G132" s="1029" t="s">
        <v>989</v>
      </c>
      <c r="H132" s="1035"/>
      <c r="I132" s="1035"/>
      <c r="J132" s="1035"/>
      <c r="K132" s="1036"/>
    </row>
    <row r="133" spans="1:11" ht="15.75" hidden="1" thickBot="1" x14ac:dyDescent="0.3">
      <c r="A133" s="1043"/>
      <c r="B133" s="1044"/>
      <c r="C133" s="1044"/>
      <c r="D133" s="1044"/>
      <c r="E133" s="1044"/>
      <c r="F133" s="1045"/>
      <c r="G133" s="1037"/>
      <c r="H133" s="1038"/>
      <c r="I133" s="1038"/>
      <c r="J133" s="1038"/>
      <c r="K133" s="1039"/>
    </row>
    <row r="134" spans="1:11" x14ac:dyDescent="0.25">
      <c r="A134" s="907" t="s">
        <v>501</v>
      </c>
      <c r="B134" s="908"/>
      <c r="C134" s="908"/>
      <c r="D134" s="908"/>
      <c r="E134" s="908"/>
      <c r="F134" s="909"/>
      <c r="G134" s="907" t="s">
        <v>502</v>
      </c>
      <c r="H134" s="908"/>
      <c r="I134" s="908"/>
      <c r="J134" s="908"/>
      <c r="K134" s="909"/>
    </row>
    <row r="135" spans="1:11" x14ac:dyDescent="0.25">
      <c r="A135" s="892"/>
      <c r="B135" s="893"/>
      <c r="C135" s="893"/>
      <c r="D135" s="893"/>
      <c r="E135" s="893"/>
      <c r="F135" s="894"/>
      <c r="G135" s="892"/>
      <c r="H135" s="893"/>
      <c r="I135" s="893"/>
      <c r="J135" s="893"/>
      <c r="K135" s="894"/>
    </row>
    <row r="136" spans="1:11" x14ac:dyDescent="0.25">
      <c r="A136" s="892"/>
      <c r="B136" s="893"/>
      <c r="C136" s="893"/>
      <c r="D136" s="893"/>
      <c r="E136" s="893"/>
      <c r="F136" s="894"/>
      <c r="G136" s="892"/>
      <c r="H136" s="893"/>
      <c r="I136" s="893"/>
      <c r="J136" s="893"/>
      <c r="K136" s="894"/>
    </row>
    <row r="137" spans="1:11" x14ac:dyDescent="0.25">
      <c r="A137" s="892"/>
      <c r="B137" s="893"/>
      <c r="C137" s="893"/>
      <c r="D137" s="893"/>
      <c r="E137" s="893"/>
      <c r="F137" s="894"/>
      <c r="G137" s="892"/>
      <c r="H137" s="893"/>
      <c r="I137" s="893"/>
      <c r="J137" s="893"/>
      <c r="K137" s="894"/>
    </row>
    <row r="138" spans="1:11" x14ac:dyDescent="0.25">
      <c r="A138" s="892"/>
      <c r="B138" s="893"/>
      <c r="C138" s="893"/>
      <c r="D138" s="893"/>
      <c r="E138" s="893"/>
      <c r="F138" s="894"/>
      <c r="G138" s="892"/>
      <c r="H138" s="893"/>
      <c r="I138" s="893"/>
      <c r="J138" s="893"/>
      <c r="K138" s="894"/>
    </row>
    <row r="139" spans="1:11" x14ac:dyDescent="0.25">
      <c r="A139" s="892"/>
      <c r="B139" s="893"/>
      <c r="C139" s="893"/>
      <c r="D139" s="893"/>
      <c r="E139" s="893"/>
      <c r="F139" s="894"/>
      <c r="G139" s="892"/>
      <c r="H139" s="893"/>
      <c r="I139" s="893"/>
      <c r="J139" s="893"/>
      <c r="K139" s="894"/>
    </row>
    <row r="140" spans="1:11" x14ac:dyDescent="0.25">
      <c r="A140" s="892"/>
      <c r="B140" s="893"/>
      <c r="C140" s="893"/>
      <c r="D140" s="893"/>
      <c r="E140" s="893"/>
      <c r="F140" s="894"/>
      <c r="G140" s="892"/>
      <c r="H140" s="893"/>
      <c r="I140" s="893"/>
      <c r="J140" s="893"/>
      <c r="K140" s="894"/>
    </row>
    <row r="141" spans="1:11" x14ac:dyDescent="0.25">
      <c r="A141" s="892"/>
      <c r="B141" s="893"/>
      <c r="C141" s="893"/>
      <c r="D141" s="893"/>
      <c r="E141" s="893"/>
      <c r="F141" s="894"/>
      <c r="G141" s="892"/>
      <c r="H141" s="893"/>
      <c r="I141" s="893"/>
      <c r="J141" s="893"/>
      <c r="K141" s="894"/>
    </row>
    <row r="142" spans="1:11" x14ac:dyDescent="0.25">
      <c r="A142" s="892"/>
      <c r="B142" s="893"/>
      <c r="C142" s="893"/>
      <c r="D142" s="893"/>
      <c r="E142" s="893"/>
      <c r="F142" s="894"/>
      <c r="G142" s="892"/>
      <c r="H142" s="893"/>
      <c r="I142" s="893"/>
      <c r="J142" s="893"/>
      <c r="K142" s="894"/>
    </row>
    <row r="143" spans="1:11" x14ac:dyDescent="0.25">
      <c r="A143" s="892"/>
      <c r="B143" s="893"/>
      <c r="C143" s="893"/>
      <c r="D143" s="893"/>
      <c r="E143" s="893"/>
      <c r="F143" s="894"/>
      <c r="G143" s="892"/>
      <c r="H143" s="893"/>
      <c r="I143" s="893"/>
      <c r="J143" s="893"/>
      <c r="K143" s="894"/>
    </row>
    <row r="144" spans="1:11" x14ac:dyDescent="0.25">
      <c r="A144" s="892"/>
      <c r="B144" s="893"/>
      <c r="C144" s="893"/>
      <c r="D144" s="893"/>
      <c r="E144" s="893"/>
      <c r="F144" s="894"/>
      <c r="G144" s="892"/>
      <c r="H144" s="893"/>
      <c r="I144" s="893"/>
      <c r="J144" s="893"/>
      <c r="K144" s="894"/>
    </row>
    <row r="145" spans="1:11" x14ac:dyDescent="0.25">
      <c r="A145" s="892"/>
      <c r="B145" s="893"/>
      <c r="C145" s="893"/>
      <c r="D145" s="893"/>
      <c r="E145" s="893"/>
      <c r="F145" s="894"/>
      <c r="G145" s="892"/>
      <c r="H145" s="893"/>
      <c r="I145" s="893"/>
      <c r="J145" s="893"/>
      <c r="K145" s="894"/>
    </row>
    <row r="146" spans="1:11" x14ac:dyDescent="0.25">
      <c r="A146" s="892"/>
      <c r="B146" s="893"/>
      <c r="C146" s="893"/>
      <c r="D146" s="893"/>
      <c r="E146" s="893"/>
      <c r="F146" s="894"/>
      <c r="G146" s="892"/>
      <c r="H146" s="893"/>
      <c r="I146" s="893"/>
      <c r="J146" s="893"/>
      <c r="K146" s="894"/>
    </row>
    <row r="147" spans="1:11" ht="15.75" thickBot="1" x14ac:dyDescent="0.3">
      <c r="A147" s="892"/>
      <c r="B147" s="893"/>
      <c r="C147" s="893"/>
      <c r="D147" s="893"/>
      <c r="E147" s="893"/>
      <c r="F147" s="894"/>
      <c r="G147" s="892"/>
      <c r="H147" s="893"/>
      <c r="I147" s="893"/>
      <c r="J147" s="893"/>
      <c r="K147" s="894"/>
    </row>
    <row r="148" spans="1:11" x14ac:dyDescent="0.25">
      <c r="A148" s="1040" t="s">
        <v>1257</v>
      </c>
      <c r="B148" s="1041"/>
      <c r="C148" s="1041"/>
      <c r="D148" s="1041"/>
      <c r="E148" s="1041"/>
      <c r="F148" s="1042"/>
      <c r="G148" s="1029" t="s">
        <v>1258</v>
      </c>
      <c r="H148" s="1035"/>
      <c r="I148" s="1035"/>
      <c r="J148" s="1035"/>
      <c r="K148" s="1036"/>
    </row>
    <row r="149" spans="1:11" ht="15.75" thickBot="1" x14ac:dyDescent="0.3">
      <c r="A149" s="1043"/>
      <c r="B149" s="1044"/>
      <c r="C149" s="1044"/>
      <c r="D149" s="1044"/>
      <c r="E149" s="1044"/>
      <c r="F149" s="1045"/>
      <c r="G149" s="1037"/>
      <c r="H149" s="1038"/>
      <c r="I149" s="1038"/>
      <c r="J149" s="1038"/>
      <c r="K149" s="1039"/>
    </row>
    <row r="150" spans="1:11" x14ac:dyDescent="0.25">
      <c r="A150" s="907" t="s">
        <v>503</v>
      </c>
      <c r="B150" s="908"/>
      <c r="C150" s="908"/>
      <c r="D150" s="908"/>
      <c r="E150" s="908"/>
      <c r="F150" s="909"/>
      <c r="G150" s="907"/>
      <c r="H150" s="908"/>
      <c r="I150" s="908"/>
      <c r="J150" s="908"/>
      <c r="K150" s="909"/>
    </row>
    <row r="151" spans="1:11" x14ac:dyDescent="0.25">
      <c r="A151" s="892"/>
      <c r="B151" s="893"/>
      <c r="C151" s="893"/>
      <c r="D151" s="893"/>
      <c r="E151" s="893"/>
      <c r="F151" s="894"/>
      <c r="G151" s="892"/>
      <c r="H151" s="893"/>
      <c r="I151" s="893"/>
      <c r="J151" s="893"/>
      <c r="K151" s="894"/>
    </row>
    <row r="152" spans="1:11" x14ac:dyDescent="0.25">
      <c r="A152" s="892"/>
      <c r="B152" s="893"/>
      <c r="C152" s="893"/>
      <c r="D152" s="893"/>
      <c r="E152" s="893"/>
      <c r="F152" s="894"/>
      <c r="G152" s="892"/>
      <c r="H152" s="893"/>
      <c r="I152" s="893"/>
      <c r="J152" s="893"/>
      <c r="K152" s="894"/>
    </row>
    <row r="153" spans="1:11" x14ac:dyDescent="0.25">
      <c r="A153" s="892"/>
      <c r="B153" s="893"/>
      <c r="C153" s="893"/>
      <c r="D153" s="893"/>
      <c r="E153" s="893"/>
      <c r="F153" s="894"/>
      <c r="G153" s="892"/>
      <c r="H153" s="893"/>
      <c r="I153" s="893"/>
      <c r="J153" s="893"/>
      <c r="K153" s="894"/>
    </row>
    <row r="154" spans="1:11" x14ac:dyDescent="0.25">
      <c r="A154" s="892"/>
      <c r="B154" s="893"/>
      <c r="C154" s="893"/>
      <c r="D154" s="893"/>
      <c r="E154" s="893"/>
      <c r="F154" s="894"/>
      <c r="G154" s="892"/>
      <c r="H154" s="893"/>
      <c r="I154" s="893"/>
      <c r="J154" s="893"/>
      <c r="K154" s="894"/>
    </row>
    <row r="155" spans="1:11" x14ac:dyDescent="0.25">
      <c r="A155" s="892"/>
      <c r="B155" s="893"/>
      <c r="C155" s="893"/>
      <c r="D155" s="893"/>
      <c r="E155" s="893"/>
      <c r="F155" s="894"/>
      <c r="G155" s="892"/>
      <c r="H155" s="893"/>
      <c r="I155" s="893"/>
      <c r="J155" s="893"/>
      <c r="K155" s="894"/>
    </row>
    <row r="156" spans="1:11" x14ac:dyDescent="0.25">
      <c r="A156" s="892"/>
      <c r="B156" s="893"/>
      <c r="C156" s="893"/>
      <c r="D156" s="893"/>
      <c r="E156" s="893"/>
      <c r="F156" s="894"/>
      <c r="G156" s="892"/>
      <c r="H156" s="893"/>
      <c r="I156" s="893"/>
      <c r="J156" s="893"/>
      <c r="K156" s="894"/>
    </row>
    <row r="157" spans="1:11" x14ac:dyDescent="0.25">
      <c r="A157" s="892"/>
      <c r="B157" s="893"/>
      <c r="C157" s="893"/>
      <c r="D157" s="893"/>
      <c r="E157" s="893"/>
      <c r="F157" s="894"/>
      <c r="G157" s="892"/>
      <c r="H157" s="893"/>
      <c r="I157" s="893"/>
      <c r="J157" s="893"/>
      <c r="K157" s="894"/>
    </row>
    <row r="158" spans="1:11" x14ac:dyDescent="0.25">
      <c r="A158" s="892"/>
      <c r="B158" s="893"/>
      <c r="C158" s="893"/>
      <c r="D158" s="893"/>
      <c r="E158" s="893"/>
      <c r="F158" s="894"/>
      <c r="G158" s="892"/>
      <c r="H158" s="893"/>
      <c r="I158" s="893"/>
      <c r="J158" s="893"/>
      <c r="K158" s="894"/>
    </row>
    <row r="159" spans="1:11" x14ac:dyDescent="0.25">
      <c r="A159" s="892"/>
      <c r="B159" s="893"/>
      <c r="C159" s="893"/>
      <c r="D159" s="893"/>
      <c r="E159" s="893"/>
      <c r="F159" s="894"/>
      <c r="G159" s="892"/>
      <c r="H159" s="893"/>
      <c r="I159" s="893"/>
      <c r="J159" s="893"/>
      <c r="K159" s="894"/>
    </row>
    <row r="160" spans="1:11" x14ac:dyDescent="0.25">
      <c r="A160" s="892"/>
      <c r="B160" s="893"/>
      <c r="C160" s="893"/>
      <c r="D160" s="893"/>
      <c r="E160" s="893"/>
      <c r="F160" s="894"/>
      <c r="G160" s="892"/>
      <c r="H160" s="893"/>
      <c r="I160" s="893"/>
      <c r="J160" s="893"/>
      <c r="K160" s="894"/>
    </row>
    <row r="161" spans="1:11" x14ac:dyDescent="0.25">
      <c r="A161" s="892"/>
      <c r="B161" s="893"/>
      <c r="C161" s="893"/>
      <c r="D161" s="893"/>
      <c r="E161" s="893"/>
      <c r="F161" s="894"/>
      <c r="G161" s="892"/>
      <c r="H161" s="893"/>
      <c r="I161" s="893"/>
      <c r="J161" s="893"/>
      <c r="K161" s="894"/>
    </row>
    <row r="162" spans="1:11" x14ac:dyDescent="0.25">
      <c r="A162" s="892"/>
      <c r="B162" s="893"/>
      <c r="C162" s="893"/>
      <c r="D162" s="893"/>
      <c r="E162" s="893"/>
      <c r="F162" s="894"/>
      <c r="G162" s="892"/>
      <c r="H162" s="893"/>
      <c r="I162" s="893"/>
      <c r="J162" s="893"/>
      <c r="K162" s="894"/>
    </row>
    <row r="163" spans="1:11" ht="15.75" thickBot="1" x14ac:dyDescent="0.3">
      <c r="A163" s="892"/>
      <c r="B163" s="893"/>
      <c r="C163" s="893"/>
      <c r="D163" s="893"/>
      <c r="E163" s="893"/>
      <c r="F163" s="894"/>
      <c r="G163" s="892"/>
      <c r="H163" s="893"/>
      <c r="I163" s="893"/>
      <c r="J163" s="893"/>
      <c r="K163" s="894"/>
    </row>
    <row r="164" spans="1:11" x14ac:dyDescent="0.25">
      <c r="A164" s="1029" t="s">
        <v>1154</v>
      </c>
      <c r="B164" s="1035"/>
      <c r="C164" s="1035"/>
      <c r="D164" s="1035"/>
      <c r="E164" s="1035"/>
      <c r="F164" s="1036"/>
      <c r="G164" s="1029" t="s">
        <v>1259</v>
      </c>
      <c r="H164" s="1035"/>
      <c r="I164" s="1035"/>
      <c r="J164" s="1035"/>
      <c r="K164" s="1036"/>
    </row>
    <row r="165" spans="1:11" ht="27" customHeight="1" thickBot="1" x14ac:dyDescent="0.3">
      <c r="A165" s="1037"/>
      <c r="B165" s="1038"/>
      <c r="C165" s="1038"/>
      <c r="D165" s="1038"/>
      <c r="E165" s="1038"/>
      <c r="F165" s="1039"/>
      <c r="G165" s="1037"/>
      <c r="H165" s="1038"/>
      <c r="I165" s="1038"/>
      <c r="J165" s="1038"/>
      <c r="K165" s="1039"/>
    </row>
    <row r="166" spans="1:11" ht="0.75" customHeight="1" thickBot="1" x14ac:dyDescent="0.3">
      <c r="A166" s="1043"/>
      <c r="B166" s="1044"/>
      <c r="C166" s="1044"/>
      <c r="D166" s="1044"/>
      <c r="E166" s="1044"/>
      <c r="F166" s="1045"/>
      <c r="G166" s="1037"/>
      <c r="H166" s="1038"/>
      <c r="I166" s="1038"/>
      <c r="J166" s="1038"/>
      <c r="K166" s="1039"/>
    </row>
    <row r="167" spans="1:11" ht="15" customHeight="1" x14ac:dyDescent="0.25">
      <c r="A167" s="907" t="s">
        <v>501</v>
      </c>
      <c r="B167" s="908"/>
      <c r="C167" s="908"/>
      <c r="D167" s="908"/>
      <c r="E167" s="908"/>
      <c r="F167" s="909"/>
      <c r="G167" s="907" t="s">
        <v>502</v>
      </c>
      <c r="H167" s="908"/>
      <c r="I167" s="908"/>
      <c r="J167" s="908"/>
      <c r="K167" s="909"/>
    </row>
    <row r="168" spans="1:11" ht="15" customHeight="1" x14ac:dyDescent="0.25">
      <c r="A168" s="892"/>
      <c r="B168" s="893"/>
      <c r="C168" s="893"/>
      <c r="D168" s="893"/>
      <c r="E168" s="893"/>
      <c r="F168" s="894"/>
      <c r="G168" s="892"/>
      <c r="H168" s="893"/>
      <c r="I168" s="893"/>
      <c r="J168" s="893"/>
      <c r="K168" s="894"/>
    </row>
    <row r="169" spans="1:11" ht="15" customHeight="1" x14ac:dyDescent="0.25">
      <c r="A169" s="892"/>
      <c r="B169" s="893"/>
      <c r="C169" s="893"/>
      <c r="D169" s="893"/>
      <c r="E169" s="893"/>
      <c r="F169" s="894"/>
      <c r="G169" s="892"/>
      <c r="H169" s="893"/>
      <c r="I169" s="893"/>
      <c r="J169" s="893"/>
      <c r="K169" s="894"/>
    </row>
    <row r="170" spans="1:11" ht="15" customHeight="1" x14ac:dyDescent="0.25">
      <c r="A170" s="892"/>
      <c r="B170" s="893"/>
      <c r="C170" s="893"/>
      <c r="D170" s="893"/>
      <c r="E170" s="893"/>
      <c r="F170" s="894"/>
      <c r="G170" s="892"/>
      <c r="H170" s="893"/>
      <c r="I170" s="893"/>
      <c r="J170" s="893"/>
      <c r="K170" s="894"/>
    </row>
    <row r="171" spans="1:11" ht="15" customHeight="1" x14ac:dyDescent="0.25">
      <c r="A171" s="892"/>
      <c r="B171" s="893"/>
      <c r="C171" s="893"/>
      <c r="D171" s="893"/>
      <c r="E171" s="893"/>
      <c r="F171" s="894"/>
      <c r="G171" s="892"/>
      <c r="H171" s="893"/>
      <c r="I171" s="893"/>
      <c r="J171" s="893"/>
      <c r="K171" s="894"/>
    </row>
    <row r="172" spans="1:11" ht="15" customHeight="1" x14ac:dyDescent="0.25">
      <c r="A172" s="892"/>
      <c r="B172" s="893"/>
      <c r="C172" s="893"/>
      <c r="D172" s="893"/>
      <c r="E172" s="893"/>
      <c r="F172" s="894"/>
      <c r="G172" s="892"/>
      <c r="H172" s="893"/>
      <c r="I172" s="893"/>
      <c r="J172" s="893"/>
      <c r="K172" s="894"/>
    </row>
    <row r="173" spans="1:11" ht="15" customHeight="1" x14ac:dyDescent="0.25">
      <c r="A173" s="892"/>
      <c r="B173" s="893"/>
      <c r="C173" s="893"/>
      <c r="D173" s="893"/>
      <c r="E173" s="893"/>
      <c r="F173" s="894"/>
      <c r="G173" s="892"/>
      <c r="H173" s="893"/>
      <c r="I173" s="893"/>
      <c r="J173" s="893"/>
      <c r="K173" s="894"/>
    </row>
    <row r="174" spans="1:11" ht="15" customHeight="1" x14ac:dyDescent="0.25">
      <c r="A174" s="892"/>
      <c r="B174" s="893"/>
      <c r="C174" s="893"/>
      <c r="D174" s="893"/>
      <c r="E174" s="893"/>
      <c r="F174" s="894"/>
      <c r="G174" s="892"/>
      <c r="H174" s="893"/>
      <c r="I174" s="893"/>
      <c r="J174" s="893"/>
      <c r="K174" s="894"/>
    </row>
    <row r="175" spans="1:11" ht="15" customHeight="1" x14ac:dyDescent="0.25">
      <c r="A175" s="892"/>
      <c r="B175" s="893"/>
      <c r="C175" s="893"/>
      <c r="D175" s="893"/>
      <c r="E175" s="893"/>
      <c r="F175" s="894"/>
      <c r="G175" s="892"/>
      <c r="H175" s="893"/>
      <c r="I175" s="893"/>
      <c r="J175" s="893"/>
      <c r="K175" s="894"/>
    </row>
    <row r="176" spans="1:11" ht="15" customHeight="1" x14ac:dyDescent="0.25">
      <c r="A176" s="892"/>
      <c r="B176" s="893"/>
      <c r="C176" s="893"/>
      <c r="D176" s="893"/>
      <c r="E176" s="893"/>
      <c r="F176" s="894"/>
      <c r="G176" s="892"/>
      <c r="H176" s="893"/>
      <c r="I176" s="893"/>
      <c r="J176" s="893"/>
      <c r="K176" s="894"/>
    </row>
    <row r="177" spans="1:11" ht="15" customHeight="1" x14ac:dyDescent="0.25">
      <c r="A177" s="892"/>
      <c r="B177" s="893"/>
      <c r="C177" s="893"/>
      <c r="D177" s="893"/>
      <c r="E177" s="893"/>
      <c r="F177" s="894"/>
      <c r="G177" s="892"/>
      <c r="H177" s="893"/>
      <c r="I177" s="893"/>
      <c r="J177" s="893"/>
      <c r="K177" s="894"/>
    </row>
    <row r="178" spans="1:11" ht="15" customHeight="1" x14ac:dyDescent="0.25">
      <c r="A178" s="892"/>
      <c r="B178" s="893"/>
      <c r="C178" s="893"/>
      <c r="D178" s="893"/>
      <c r="E178" s="893"/>
      <c r="F178" s="894"/>
      <c r="G178" s="892"/>
      <c r="H178" s="893"/>
      <c r="I178" s="893"/>
      <c r="J178" s="893"/>
      <c r="K178" s="894"/>
    </row>
    <row r="179" spans="1:11" ht="15" customHeight="1" x14ac:dyDescent="0.25">
      <c r="A179" s="892"/>
      <c r="B179" s="893"/>
      <c r="C179" s="893"/>
      <c r="D179" s="893"/>
      <c r="E179" s="893"/>
      <c r="F179" s="894"/>
      <c r="G179" s="892"/>
      <c r="H179" s="893"/>
      <c r="I179" s="893"/>
      <c r="J179" s="893"/>
      <c r="K179" s="894"/>
    </row>
    <row r="180" spans="1:11" ht="15" customHeight="1" thickBot="1" x14ac:dyDescent="0.3">
      <c r="A180" s="892"/>
      <c r="B180" s="893"/>
      <c r="C180" s="893"/>
      <c r="D180" s="893"/>
      <c r="E180" s="893"/>
      <c r="F180" s="894"/>
      <c r="G180" s="892"/>
      <c r="H180" s="893"/>
      <c r="I180" s="893"/>
      <c r="J180" s="893"/>
      <c r="K180" s="894"/>
    </row>
    <row r="181" spans="1:11" ht="15" customHeight="1" x14ac:dyDescent="0.25">
      <c r="A181" s="1040" t="s">
        <v>1260</v>
      </c>
      <c r="B181" s="1041"/>
      <c r="C181" s="1041"/>
      <c r="D181" s="1041"/>
      <c r="E181" s="1041"/>
      <c r="F181" s="1042"/>
      <c r="G181" s="1029" t="s">
        <v>1261</v>
      </c>
      <c r="H181" s="1035"/>
      <c r="I181" s="1035"/>
      <c r="J181" s="1035"/>
      <c r="K181" s="1036"/>
    </row>
    <row r="182" spans="1:11" ht="15" customHeight="1" thickBot="1" x14ac:dyDescent="0.3">
      <c r="A182" s="1043"/>
      <c r="B182" s="1044"/>
      <c r="C182" s="1044"/>
      <c r="D182" s="1044"/>
      <c r="E182" s="1044"/>
      <c r="F182" s="1045"/>
      <c r="G182" s="1037"/>
      <c r="H182" s="1038"/>
      <c r="I182" s="1038"/>
      <c r="J182" s="1038"/>
      <c r="K182" s="1039"/>
    </row>
    <row r="183" spans="1:11" hidden="1" x14ac:dyDescent="0.25">
      <c r="A183" s="907" t="s">
        <v>503</v>
      </c>
      <c r="B183" s="908"/>
      <c r="C183" s="908"/>
      <c r="D183" s="908"/>
      <c r="E183" s="908"/>
      <c r="F183" s="909"/>
      <c r="G183" s="907" t="s">
        <v>504</v>
      </c>
      <c r="H183" s="908"/>
      <c r="I183" s="908"/>
      <c r="J183" s="908"/>
      <c r="K183" s="909"/>
    </row>
    <row r="184" spans="1:11" hidden="1" x14ac:dyDescent="0.25">
      <c r="A184" s="892"/>
      <c r="B184" s="893"/>
      <c r="C184" s="893"/>
      <c r="D184" s="893"/>
      <c r="E184" s="893"/>
      <c r="F184" s="894"/>
      <c r="G184" s="892"/>
      <c r="H184" s="893"/>
      <c r="I184" s="893"/>
      <c r="J184" s="893"/>
      <c r="K184" s="894"/>
    </row>
    <row r="185" spans="1:11" hidden="1" x14ac:dyDescent="0.25">
      <c r="A185" s="892"/>
      <c r="B185" s="893"/>
      <c r="C185" s="893"/>
      <c r="D185" s="893"/>
      <c r="E185" s="893"/>
      <c r="F185" s="894"/>
      <c r="G185" s="892"/>
      <c r="H185" s="893"/>
      <c r="I185" s="893"/>
      <c r="J185" s="893"/>
      <c r="K185" s="894"/>
    </row>
    <row r="186" spans="1:11" hidden="1" x14ac:dyDescent="0.25">
      <c r="A186" s="892"/>
      <c r="B186" s="893"/>
      <c r="C186" s="893"/>
      <c r="D186" s="893"/>
      <c r="E186" s="893"/>
      <c r="F186" s="894"/>
      <c r="G186" s="892"/>
      <c r="H186" s="893"/>
      <c r="I186" s="893"/>
      <c r="J186" s="893"/>
      <c r="K186" s="894"/>
    </row>
    <row r="187" spans="1:11" hidden="1" x14ac:dyDescent="0.25">
      <c r="A187" s="892"/>
      <c r="B187" s="893"/>
      <c r="C187" s="893"/>
      <c r="D187" s="893"/>
      <c r="E187" s="893"/>
      <c r="F187" s="894"/>
      <c r="G187" s="892"/>
      <c r="H187" s="893"/>
      <c r="I187" s="893"/>
      <c r="J187" s="893"/>
      <c r="K187" s="894"/>
    </row>
    <row r="188" spans="1:11" hidden="1" x14ac:dyDescent="0.25">
      <c r="A188" s="892"/>
      <c r="B188" s="893"/>
      <c r="C188" s="893"/>
      <c r="D188" s="893"/>
      <c r="E188" s="893"/>
      <c r="F188" s="894"/>
      <c r="G188" s="892"/>
      <c r="H188" s="893"/>
      <c r="I188" s="893"/>
      <c r="J188" s="893"/>
      <c r="K188" s="894"/>
    </row>
    <row r="189" spans="1:11" hidden="1" x14ac:dyDescent="0.25">
      <c r="A189" s="892"/>
      <c r="B189" s="893"/>
      <c r="C189" s="893"/>
      <c r="D189" s="893"/>
      <c r="E189" s="893"/>
      <c r="F189" s="894"/>
      <c r="G189" s="892"/>
      <c r="H189" s="893"/>
      <c r="I189" s="893"/>
      <c r="J189" s="893"/>
      <c r="K189" s="894"/>
    </row>
    <row r="190" spans="1:11" hidden="1" x14ac:dyDescent="0.25">
      <c r="A190" s="892"/>
      <c r="B190" s="893"/>
      <c r="C190" s="893"/>
      <c r="D190" s="893"/>
      <c r="E190" s="893"/>
      <c r="F190" s="894"/>
      <c r="G190" s="892"/>
      <c r="H190" s="893"/>
      <c r="I190" s="893"/>
      <c r="J190" s="893"/>
      <c r="K190" s="894"/>
    </row>
    <row r="191" spans="1:11" hidden="1" x14ac:dyDescent="0.25">
      <c r="A191" s="892"/>
      <c r="B191" s="893"/>
      <c r="C191" s="893"/>
      <c r="D191" s="893"/>
      <c r="E191" s="893"/>
      <c r="F191" s="894"/>
      <c r="G191" s="892"/>
      <c r="H191" s="893"/>
      <c r="I191" s="893"/>
      <c r="J191" s="893"/>
      <c r="K191" s="894"/>
    </row>
    <row r="192" spans="1:11" hidden="1" x14ac:dyDescent="0.25">
      <c r="A192" s="892"/>
      <c r="B192" s="893"/>
      <c r="C192" s="893"/>
      <c r="D192" s="893"/>
      <c r="E192" s="893"/>
      <c r="F192" s="894"/>
      <c r="G192" s="892"/>
      <c r="H192" s="893"/>
      <c r="I192" s="893"/>
      <c r="J192" s="893"/>
      <c r="K192" s="894"/>
    </row>
    <row r="193" spans="1:11" hidden="1" x14ac:dyDescent="0.25">
      <c r="A193" s="892"/>
      <c r="B193" s="893"/>
      <c r="C193" s="893"/>
      <c r="D193" s="893"/>
      <c r="E193" s="893"/>
      <c r="F193" s="894"/>
      <c r="G193" s="892"/>
      <c r="H193" s="893"/>
      <c r="I193" s="893"/>
      <c r="J193" s="893"/>
      <c r="K193" s="894"/>
    </row>
    <row r="194" spans="1:11" hidden="1" x14ac:dyDescent="0.25">
      <c r="A194" s="892"/>
      <c r="B194" s="893"/>
      <c r="C194" s="893"/>
      <c r="D194" s="893"/>
      <c r="E194" s="893"/>
      <c r="F194" s="894"/>
      <c r="G194" s="892"/>
      <c r="H194" s="893"/>
      <c r="I194" s="893"/>
      <c r="J194" s="893"/>
      <c r="K194" s="894"/>
    </row>
    <row r="195" spans="1:11" hidden="1" x14ac:dyDescent="0.25">
      <c r="A195" s="892"/>
      <c r="B195" s="893"/>
      <c r="C195" s="893"/>
      <c r="D195" s="893"/>
      <c r="E195" s="893"/>
      <c r="F195" s="894"/>
      <c r="G195" s="892"/>
      <c r="H195" s="893"/>
      <c r="I195" s="893"/>
      <c r="J195" s="893"/>
      <c r="K195" s="894"/>
    </row>
    <row r="196" spans="1:11" hidden="1" x14ac:dyDescent="0.25">
      <c r="A196" s="892"/>
      <c r="B196" s="893"/>
      <c r="C196" s="893"/>
      <c r="D196" s="893"/>
      <c r="E196" s="893"/>
      <c r="F196" s="894"/>
      <c r="G196" s="892"/>
      <c r="H196" s="893"/>
      <c r="I196" s="893"/>
      <c r="J196" s="893"/>
      <c r="K196" s="894"/>
    </row>
    <row r="197" spans="1:11" hidden="1" x14ac:dyDescent="0.25">
      <c r="A197" s="1029" t="s">
        <v>545</v>
      </c>
      <c r="B197" s="1035"/>
      <c r="C197" s="1035"/>
      <c r="D197" s="1035"/>
      <c r="E197" s="1035"/>
      <c r="F197" s="1036"/>
      <c r="G197" s="1029" t="s">
        <v>546</v>
      </c>
      <c r="H197" s="1035"/>
      <c r="I197" s="1035"/>
      <c r="J197" s="1035"/>
      <c r="K197" s="1036"/>
    </row>
    <row r="198" spans="1:11" ht="15.75" hidden="1" thickBot="1" x14ac:dyDescent="0.3">
      <c r="A198" s="1037"/>
      <c r="B198" s="1038"/>
      <c r="C198" s="1038"/>
      <c r="D198" s="1038"/>
      <c r="E198" s="1038"/>
      <c r="F198" s="1039"/>
      <c r="G198" s="1037"/>
      <c r="H198" s="1038"/>
      <c r="I198" s="1038"/>
      <c r="J198" s="1038"/>
      <c r="K198" s="1039"/>
    </row>
    <row r="199" spans="1:11" hidden="1" x14ac:dyDescent="0.25">
      <c r="A199" s="892" t="s">
        <v>452</v>
      </c>
      <c r="B199" s="893"/>
      <c r="C199" s="893"/>
      <c r="D199" s="893"/>
      <c r="E199" s="893"/>
      <c r="F199" s="894"/>
      <c r="G199" s="892" t="s">
        <v>453</v>
      </c>
      <c r="H199" s="893"/>
      <c r="I199" s="893"/>
      <c r="J199" s="893"/>
      <c r="K199" s="894"/>
    </row>
    <row r="200" spans="1:11" hidden="1" x14ac:dyDescent="0.25">
      <c r="A200" s="892"/>
      <c r="B200" s="893"/>
      <c r="C200" s="893"/>
      <c r="D200" s="893"/>
      <c r="E200" s="893"/>
      <c r="F200" s="894"/>
      <c r="G200" s="892"/>
      <c r="H200" s="893"/>
      <c r="I200" s="893"/>
      <c r="J200" s="893"/>
      <c r="K200" s="894"/>
    </row>
    <row r="201" spans="1:11" hidden="1" x14ac:dyDescent="0.25">
      <c r="A201" s="892"/>
      <c r="B201" s="893"/>
      <c r="C201" s="893"/>
      <c r="D201" s="893"/>
      <c r="E201" s="893"/>
      <c r="F201" s="894"/>
      <c r="G201" s="892"/>
      <c r="H201" s="893"/>
      <c r="I201" s="893"/>
      <c r="J201" s="893"/>
      <c r="K201" s="894"/>
    </row>
    <row r="202" spans="1:11" hidden="1" x14ac:dyDescent="0.25">
      <c r="A202" s="892"/>
      <c r="B202" s="893"/>
      <c r="C202" s="893"/>
      <c r="D202" s="893"/>
      <c r="E202" s="893"/>
      <c r="F202" s="894"/>
      <c r="G202" s="892"/>
      <c r="H202" s="893"/>
      <c r="I202" s="893"/>
      <c r="J202" s="893"/>
      <c r="K202" s="894"/>
    </row>
    <row r="203" spans="1:11" hidden="1" x14ac:dyDescent="0.25">
      <c r="A203" s="892"/>
      <c r="B203" s="893"/>
      <c r="C203" s="893"/>
      <c r="D203" s="893"/>
      <c r="E203" s="893"/>
      <c r="F203" s="894"/>
      <c r="G203" s="892"/>
      <c r="H203" s="893"/>
      <c r="I203" s="893"/>
      <c r="J203" s="893"/>
      <c r="K203" s="894"/>
    </row>
    <row r="204" spans="1:11" hidden="1" x14ac:dyDescent="0.25">
      <c r="A204" s="892"/>
      <c r="B204" s="893"/>
      <c r="C204" s="893"/>
      <c r="D204" s="893"/>
      <c r="E204" s="893"/>
      <c r="F204" s="894"/>
      <c r="G204" s="892"/>
      <c r="H204" s="893"/>
      <c r="I204" s="893"/>
      <c r="J204" s="893"/>
      <c r="K204" s="894"/>
    </row>
    <row r="205" spans="1:11" hidden="1" x14ac:dyDescent="0.25">
      <c r="A205" s="892"/>
      <c r="B205" s="893"/>
      <c r="C205" s="893"/>
      <c r="D205" s="893"/>
      <c r="E205" s="893"/>
      <c r="F205" s="894"/>
      <c r="G205" s="892"/>
      <c r="H205" s="893"/>
      <c r="I205" s="893"/>
      <c r="J205" s="893"/>
      <c r="K205" s="894"/>
    </row>
    <row r="206" spans="1:11" hidden="1" x14ac:dyDescent="0.25">
      <c r="A206" s="892"/>
      <c r="B206" s="893"/>
      <c r="C206" s="893"/>
      <c r="D206" s="893"/>
      <c r="E206" s="893"/>
      <c r="F206" s="894"/>
      <c r="G206" s="892"/>
      <c r="H206" s="893"/>
      <c r="I206" s="893"/>
      <c r="J206" s="893"/>
      <c r="K206" s="894"/>
    </row>
    <row r="207" spans="1:11" hidden="1" x14ac:dyDescent="0.25">
      <c r="A207" s="892"/>
      <c r="B207" s="893"/>
      <c r="C207" s="893"/>
      <c r="D207" s="893"/>
      <c r="E207" s="893"/>
      <c r="F207" s="894"/>
      <c r="G207" s="892"/>
      <c r="H207" s="893"/>
      <c r="I207" s="893"/>
      <c r="J207" s="893"/>
      <c r="K207" s="894"/>
    </row>
    <row r="208" spans="1:11" hidden="1" x14ac:dyDescent="0.25">
      <c r="A208" s="892"/>
      <c r="B208" s="893"/>
      <c r="C208" s="893"/>
      <c r="D208" s="893"/>
      <c r="E208" s="893"/>
      <c r="F208" s="894"/>
      <c r="G208" s="892"/>
      <c r="H208" s="893"/>
      <c r="I208" s="893"/>
      <c r="J208" s="893"/>
      <c r="K208" s="894"/>
    </row>
    <row r="209" spans="1:11" hidden="1" x14ac:dyDescent="0.25">
      <c r="A209" s="892"/>
      <c r="B209" s="893"/>
      <c r="C209" s="893"/>
      <c r="D209" s="893"/>
      <c r="E209" s="893"/>
      <c r="F209" s="894"/>
      <c r="G209" s="892"/>
      <c r="H209" s="893"/>
      <c r="I209" s="893"/>
      <c r="J209" s="893"/>
      <c r="K209" s="894"/>
    </row>
    <row r="210" spans="1:11" hidden="1" x14ac:dyDescent="0.25">
      <c r="A210" s="892"/>
      <c r="B210" s="893"/>
      <c r="C210" s="893"/>
      <c r="D210" s="893"/>
      <c r="E210" s="893"/>
      <c r="F210" s="894"/>
      <c r="G210" s="892"/>
      <c r="H210" s="893"/>
      <c r="I210" s="893"/>
      <c r="J210" s="893"/>
      <c r="K210" s="894"/>
    </row>
    <row r="211" spans="1:11" hidden="1" x14ac:dyDescent="0.25">
      <c r="A211" s="892"/>
      <c r="B211" s="893"/>
      <c r="C211" s="893"/>
      <c r="D211" s="893"/>
      <c r="E211" s="893"/>
      <c r="F211" s="894"/>
      <c r="G211" s="892"/>
      <c r="H211" s="893"/>
      <c r="I211" s="893"/>
      <c r="J211" s="893"/>
      <c r="K211" s="894"/>
    </row>
    <row r="212" spans="1:11" hidden="1" x14ac:dyDescent="0.25">
      <c r="A212" s="892"/>
      <c r="B212" s="893"/>
      <c r="C212" s="893"/>
      <c r="D212" s="893"/>
      <c r="E212" s="893"/>
      <c r="F212" s="894"/>
      <c r="G212" s="892"/>
      <c r="H212" s="893"/>
      <c r="I212" s="893"/>
      <c r="J212" s="893"/>
      <c r="K212" s="894"/>
    </row>
    <row r="213" spans="1:11" hidden="1" x14ac:dyDescent="0.25">
      <c r="A213" s="1040" t="s">
        <v>547</v>
      </c>
      <c r="B213" s="1041"/>
      <c r="C213" s="1041"/>
      <c r="D213" s="1041"/>
      <c r="E213" s="1041"/>
      <c r="F213" s="1042"/>
      <c r="G213" s="1029" t="s">
        <v>548</v>
      </c>
      <c r="H213" s="1035"/>
      <c r="I213" s="1035"/>
      <c r="J213" s="1035"/>
      <c r="K213" s="1036"/>
    </row>
    <row r="214" spans="1:11" ht="15.75" hidden="1" thickBot="1" x14ac:dyDescent="0.3">
      <c r="A214" s="1043"/>
      <c r="B214" s="1044"/>
      <c r="C214" s="1044"/>
      <c r="D214" s="1044"/>
      <c r="E214" s="1044"/>
      <c r="F214" s="1045"/>
      <c r="G214" s="1037"/>
      <c r="H214" s="1038"/>
      <c r="I214" s="1038"/>
      <c r="J214" s="1038"/>
      <c r="K214" s="1039"/>
    </row>
    <row r="215" spans="1:11" ht="15" hidden="1" customHeight="1" x14ac:dyDescent="0.25">
      <c r="A215" s="283" t="s">
        <v>501</v>
      </c>
      <c r="B215" s="284"/>
      <c r="C215" s="284"/>
      <c r="D215" s="284"/>
      <c r="E215" s="284"/>
      <c r="F215" s="285"/>
      <c r="G215" s="283" t="s">
        <v>502</v>
      </c>
      <c r="H215" s="284"/>
      <c r="I215" s="284"/>
      <c r="J215" s="284"/>
      <c r="K215" s="285"/>
    </row>
    <row r="216" spans="1:11" ht="15" hidden="1" customHeight="1" x14ac:dyDescent="0.25">
      <c r="A216" s="286"/>
      <c r="B216" s="287"/>
      <c r="C216" s="287"/>
      <c r="D216" s="287"/>
      <c r="E216" s="287"/>
      <c r="F216" s="288"/>
      <c r="G216" s="286"/>
      <c r="H216" s="287"/>
      <c r="I216" s="287"/>
      <c r="J216" s="287"/>
      <c r="K216" s="288"/>
    </row>
    <row r="217" spans="1:11" ht="15" hidden="1" customHeight="1" x14ac:dyDescent="0.25">
      <c r="A217" s="286"/>
      <c r="B217" s="287"/>
      <c r="C217" s="287"/>
      <c r="D217" s="287"/>
      <c r="E217" s="287"/>
      <c r="F217" s="288"/>
      <c r="G217" s="286"/>
      <c r="H217" s="287"/>
      <c r="I217" s="287"/>
      <c r="J217" s="287"/>
      <c r="K217" s="288"/>
    </row>
    <row r="218" spans="1:11" ht="15" hidden="1" customHeight="1" x14ac:dyDescent="0.25">
      <c r="A218" s="286"/>
      <c r="B218" s="287"/>
      <c r="C218" s="287"/>
      <c r="D218" s="287"/>
      <c r="E218" s="287"/>
      <c r="F218" s="288"/>
      <c r="G218" s="286"/>
      <c r="H218" s="287"/>
      <c r="I218" s="287"/>
      <c r="J218" s="287"/>
      <c r="K218" s="288"/>
    </row>
    <row r="219" spans="1:11" ht="15" hidden="1" customHeight="1" x14ac:dyDescent="0.25">
      <c r="A219" s="286"/>
      <c r="B219" s="287"/>
      <c r="C219" s="287"/>
      <c r="D219" s="287"/>
      <c r="E219" s="287"/>
      <c r="F219" s="288"/>
      <c r="G219" s="286"/>
      <c r="H219" s="287"/>
      <c r="I219" s="287"/>
      <c r="J219" s="287"/>
      <c r="K219" s="288"/>
    </row>
    <row r="220" spans="1:11" ht="15" hidden="1" customHeight="1" x14ac:dyDescent="0.25">
      <c r="A220" s="286"/>
      <c r="B220" s="287"/>
      <c r="C220" s="287"/>
      <c r="D220" s="287"/>
      <c r="E220" s="287"/>
      <c r="F220" s="288"/>
      <c r="G220" s="286"/>
      <c r="H220" s="287"/>
      <c r="I220" s="287"/>
      <c r="J220" s="287"/>
      <c r="K220" s="288"/>
    </row>
    <row r="221" spans="1:11" ht="15" hidden="1" customHeight="1" x14ac:dyDescent="0.25">
      <c r="A221" s="286"/>
      <c r="B221" s="287"/>
      <c r="C221" s="287"/>
      <c r="D221" s="287"/>
      <c r="E221" s="287"/>
      <c r="F221" s="288"/>
      <c r="G221" s="286"/>
      <c r="H221" s="287"/>
      <c r="I221" s="287"/>
      <c r="J221" s="287"/>
      <c r="K221" s="288"/>
    </row>
    <row r="222" spans="1:11" ht="15" hidden="1" customHeight="1" x14ac:dyDescent="0.25">
      <c r="A222" s="286"/>
      <c r="B222" s="287"/>
      <c r="C222" s="287"/>
      <c r="D222" s="287"/>
      <c r="E222" s="287"/>
      <c r="F222" s="288"/>
      <c r="G222" s="286"/>
      <c r="H222" s="287"/>
      <c r="I222" s="287"/>
      <c r="J222" s="287"/>
      <c r="K222" s="288"/>
    </row>
    <row r="223" spans="1:11" ht="15" hidden="1" customHeight="1" x14ac:dyDescent="0.25">
      <c r="A223" s="286"/>
      <c r="B223" s="287"/>
      <c r="C223" s="287"/>
      <c r="D223" s="287"/>
      <c r="E223" s="287"/>
      <c r="F223" s="288"/>
      <c r="G223" s="286"/>
      <c r="H223" s="287"/>
      <c r="I223" s="287"/>
      <c r="J223" s="287"/>
      <c r="K223" s="288"/>
    </row>
    <row r="224" spans="1:11" ht="15" hidden="1" customHeight="1" x14ac:dyDescent="0.25">
      <c r="A224" s="286"/>
      <c r="B224" s="287"/>
      <c r="C224" s="287"/>
      <c r="D224" s="287"/>
      <c r="E224" s="287"/>
      <c r="F224" s="288"/>
      <c r="G224" s="286"/>
      <c r="H224" s="287"/>
      <c r="I224" s="287"/>
      <c r="J224" s="287"/>
      <c r="K224" s="288"/>
    </row>
    <row r="225" spans="1:11" ht="15" hidden="1" customHeight="1" x14ac:dyDescent="0.25">
      <c r="A225" s="286"/>
      <c r="B225" s="287"/>
      <c r="C225" s="287"/>
      <c r="D225" s="287"/>
      <c r="E225" s="287"/>
      <c r="F225" s="288"/>
      <c r="G225" s="286"/>
      <c r="H225" s="287"/>
      <c r="I225" s="287"/>
      <c r="J225" s="287"/>
      <c r="K225" s="288"/>
    </row>
    <row r="226" spans="1:11" ht="15" hidden="1" customHeight="1" x14ac:dyDescent="0.25">
      <c r="A226" s="286"/>
      <c r="B226" s="287"/>
      <c r="C226" s="287"/>
      <c r="D226" s="287"/>
      <c r="E226" s="287"/>
      <c r="F226" s="288"/>
      <c r="G226" s="286"/>
      <c r="H226" s="287"/>
      <c r="I226" s="287"/>
      <c r="J226" s="287"/>
      <c r="K226" s="288"/>
    </row>
    <row r="227" spans="1:11" ht="15" hidden="1" customHeight="1" x14ac:dyDescent="0.25">
      <c r="A227" s="286"/>
      <c r="B227" s="287"/>
      <c r="C227" s="287"/>
      <c r="D227" s="287"/>
      <c r="E227" s="287"/>
      <c r="F227" s="288"/>
      <c r="G227" s="286"/>
      <c r="H227" s="287"/>
      <c r="I227" s="287"/>
      <c r="J227" s="287"/>
      <c r="K227" s="288"/>
    </row>
    <row r="228" spans="1:11" ht="15" customHeight="1" x14ac:dyDescent="0.25">
      <c r="A228" s="892"/>
      <c r="B228" s="893"/>
      <c r="C228" s="893"/>
      <c r="D228" s="893"/>
      <c r="E228" s="893"/>
      <c r="F228" s="894"/>
      <c r="G228" s="892"/>
      <c r="H228" s="893"/>
      <c r="I228" s="893"/>
      <c r="J228" s="893"/>
      <c r="K228" s="894"/>
    </row>
    <row r="229" spans="1:11" ht="15" customHeight="1" x14ac:dyDescent="0.25">
      <c r="A229" s="892"/>
      <c r="B229" s="893"/>
      <c r="C229" s="893"/>
      <c r="D229" s="893"/>
      <c r="E229" s="893"/>
      <c r="F229" s="894"/>
      <c r="G229" s="892"/>
      <c r="H229" s="893"/>
      <c r="I229" s="893"/>
      <c r="J229" s="893"/>
      <c r="K229" s="894"/>
    </row>
    <row r="230" spans="1:11" ht="15" customHeight="1" x14ac:dyDescent="0.25">
      <c r="A230" s="892"/>
      <c r="B230" s="893"/>
      <c r="C230" s="893"/>
      <c r="D230" s="893"/>
      <c r="E230" s="893"/>
      <c r="F230" s="894"/>
      <c r="G230" s="892"/>
      <c r="H230" s="893"/>
      <c r="I230" s="893"/>
      <c r="J230" s="893"/>
      <c r="K230" s="894"/>
    </row>
    <row r="231" spans="1:11" ht="15" customHeight="1" x14ac:dyDescent="0.25">
      <c r="A231" s="892"/>
      <c r="B231" s="893"/>
      <c r="C231" s="893"/>
      <c r="D231" s="893"/>
      <c r="E231" s="893"/>
      <c r="F231" s="894"/>
      <c r="G231" s="892"/>
      <c r="H231" s="893"/>
      <c r="I231" s="893"/>
      <c r="J231" s="893"/>
      <c r="K231" s="894"/>
    </row>
    <row r="232" spans="1:11" ht="15" customHeight="1" x14ac:dyDescent="0.25">
      <c r="A232" s="892"/>
      <c r="B232" s="893"/>
      <c r="C232" s="893"/>
      <c r="D232" s="893"/>
      <c r="E232" s="893"/>
      <c r="F232" s="894"/>
      <c r="G232" s="892"/>
      <c r="H232" s="893"/>
      <c r="I232" s="893"/>
      <c r="J232" s="893"/>
      <c r="K232" s="894"/>
    </row>
    <row r="233" spans="1:11" ht="15" customHeight="1" x14ac:dyDescent="0.25">
      <c r="A233" s="892"/>
      <c r="B233" s="893"/>
      <c r="C233" s="893"/>
      <c r="D233" s="893"/>
      <c r="E233" s="893"/>
      <c r="F233" s="894"/>
      <c r="G233" s="892"/>
      <c r="H233" s="893"/>
      <c r="I233" s="893"/>
      <c r="J233" s="893"/>
      <c r="K233" s="894"/>
    </row>
    <row r="234" spans="1:11" ht="15" customHeight="1" x14ac:dyDescent="0.25">
      <c r="A234" s="892"/>
      <c r="B234" s="893"/>
      <c r="C234" s="893"/>
      <c r="D234" s="893"/>
      <c r="E234" s="893"/>
      <c r="F234" s="894"/>
      <c r="G234" s="892"/>
      <c r="H234" s="893"/>
      <c r="I234" s="893"/>
      <c r="J234" s="893"/>
      <c r="K234" s="894"/>
    </row>
    <row r="235" spans="1:11" ht="15" customHeight="1" x14ac:dyDescent="0.25">
      <c r="A235" s="892"/>
      <c r="B235" s="893"/>
      <c r="C235" s="893"/>
      <c r="D235" s="893"/>
      <c r="E235" s="893"/>
      <c r="F235" s="894"/>
      <c r="G235" s="892"/>
      <c r="H235" s="893"/>
      <c r="I235" s="893"/>
      <c r="J235" s="893"/>
      <c r="K235" s="894"/>
    </row>
    <row r="236" spans="1:11" ht="15" customHeight="1" x14ac:dyDescent="0.25">
      <c r="A236" s="892"/>
      <c r="B236" s="893"/>
      <c r="C236" s="893"/>
      <c r="D236" s="893"/>
      <c r="E236" s="893"/>
      <c r="F236" s="894"/>
      <c r="G236" s="892"/>
      <c r="H236" s="893"/>
      <c r="I236" s="893"/>
      <c r="J236" s="893"/>
      <c r="K236" s="894"/>
    </row>
    <row r="237" spans="1:11" ht="15" customHeight="1" x14ac:dyDescent="0.25">
      <c r="A237" s="892"/>
      <c r="B237" s="893"/>
      <c r="C237" s="893"/>
      <c r="D237" s="893"/>
      <c r="E237" s="893"/>
      <c r="F237" s="894"/>
      <c r="G237" s="892"/>
      <c r="H237" s="893"/>
      <c r="I237" s="893"/>
      <c r="J237" s="893"/>
      <c r="K237" s="894"/>
    </row>
    <row r="238" spans="1:11" ht="15" customHeight="1" x14ac:dyDescent="0.25">
      <c r="A238" s="892"/>
      <c r="B238" s="893"/>
      <c r="C238" s="893"/>
      <c r="D238" s="893"/>
      <c r="E238" s="893"/>
      <c r="F238" s="894"/>
      <c r="G238" s="892"/>
      <c r="H238" s="893"/>
      <c r="I238" s="893"/>
      <c r="J238" s="893"/>
      <c r="K238" s="894"/>
    </row>
    <row r="239" spans="1:11" ht="15" customHeight="1" x14ac:dyDescent="0.25">
      <c r="A239" s="892"/>
      <c r="B239" s="893"/>
      <c r="C239" s="893"/>
      <c r="D239" s="893"/>
      <c r="E239" s="893"/>
      <c r="F239" s="894"/>
      <c r="G239" s="892"/>
      <c r="H239" s="893"/>
      <c r="I239" s="893"/>
      <c r="J239" s="893"/>
      <c r="K239" s="894"/>
    </row>
    <row r="240" spans="1:11" ht="15" customHeight="1" x14ac:dyDescent="0.25">
      <c r="A240" s="892"/>
      <c r="B240" s="893"/>
      <c r="C240" s="893"/>
      <c r="D240" s="893"/>
      <c r="E240" s="893"/>
      <c r="F240" s="894"/>
      <c r="G240" s="892"/>
      <c r="H240" s="893"/>
      <c r="I240" s="893"/>
      <c r="J240" s="893"/>
      <c r="K240" s="894"/>
    </row>
    <row r="241" spans="1:11" ht="15" customHeight="1" thickBot="1" x14ac:dyDescent="0.3">
      <c r="A241" s="892"/>
      <c r="B241" s="893"/>
      <c r="C241" s="893"/>
      <c r="D241" s="893"/>
      <c r="E241" s="893"/>
      <c r="F241" s="894"/>
      <c r="G241" s="892"/>
      <c r="H241" s="893"/>
      <c r="I241" s="893"/>
      <c r="J241" s="893"/>
      <c r="K241" s="894"/>
    </row>
    <row r="242" spans="1:11" s="289" customFormat="1" ht="15" customHeight="1" x14ac:dyDescent="0.25">
      <c r="A242" s="1040" t="s">
        <v>1262</v>
      </c>
      <c r="B242" s="1041"/>
      <c r="C242" s="1041"/>
      <c r="D242" s="1041"/>
      <c r="E242" s="1041"/>
      <c r="F242" s="1042"/>
      <c r="G242" s="1029" t="s">
        <v>1263</v>
      </c>
      <c r="H242" s="1035"/>
      <c r="I242" s="1035"/>
      <c r="J242" s="1035"/>
      <c r="K242" s="1036"/>
    </row>
    <row r="243" spans="1:11" s="290" customFormat="1" ht="15" customHeight="1" thickBot="1" x14ac:dyDescent="0.3">
      <c r="A243" s="1043"/>
      <c r="B243" s="1044"/>
      <c r="C243" s="1044"/>
      <c r="D243" s="1044"/>
      <c r="E243" s="1044"/>
      <c r="F243" s="1045"/>
      <c r="G243" s="1037"/>
      <c r="H243" s="1038"/>
      <c r="I243" s="1038"/>
      <c r="J243" s="1038"/>
      <c r="K243" s="1039"/>
    </row>
    <row r="244" spans="1:11" ht="15" customHeight="1" x14ac:dyDescent="0.25">
      <c r="A244" s="907"/>
      <c r="B244" s="908"/>
      <c r="C244" s="908"/>
      <c r="D244" s="908"/>
      <c r="E244" s="908"/>
      <c r="F244" s="909"/>
      <c r="G244" s="907"/>
      <c r="H244" s="908"/>
      <c r="I244" s="908"/>
      <c r="J244" s="908"/>
      <c r="K244" s="909"/>
    </row>
    <row r="245" spans="1:11" ht="15" customHeight="1" x14ac:dyDescent="0.25">
      <c r="A245" s="892"/>
      <c r="B245" s="893"/>
      <c r="C245" s="893"/>
      <c r="D245" s="893"/>
      <c r="E245" s="893"/>
      <c r="F245" s="894"/>
      <c r="G245" s="892"/>
      <c r="H245" s="893"/>
      <c r="I245" s="893"/>
      <c r="J245" s="893"/>
      <c r="K245" s="894"/>
    </row>
    <row r="246" spans="1:11" ht="15" customHeight="1" x14ac:dyDescent="0.25">
      <c r="A246" s="892"/>
      <c r="B246" s="893"/>
      <c r="C246" s="893"/>
      <c r="D246" s="893"/>
      <c r="E246" s="893"/>
      <c r="F246" s="894"/>
      <c r="G246" s="892"/>
      <c r="H246" s="893"/>
      <c r="I246" s="893"/>
      <c r="J246" s="893"/>
      <c r="K246" s="894"/>
    </row>
    <row r="247" spans="1:11" ht="15" customHeight="1" x14ac:dyDescent="0.25">
      <c r="A247" s="892"/>
      <c r="B247" s="893"/>
      <c r="C247" s="893"/>
      <c r="D247" s="893"/>
      <c r="E247" s="893"/>
      <c r="F247" s="894"/>
      <c r="G247" s="892"/>
      <c r="H247" s="893"/>
      <c r="I247" s="893"/>
      <c r="J247" s="893"/>
      <c r="K247" s="894"/>
    </row>
    <row r="248" spans="1:11" ht="15" customHeight="1" x14ac:dyDescent="0.25">
      <c r="A248" s="892"/>
      <c r="B248" s="893"/>
      <c r="C248" s="893"/>
      <c r="D248" s="893"/>
      <c r="E248" s="893"/>
      <c r="F248" s="894"/>
      <c r="G248" s="892"/>
      <c r="H248" s="893"/>
      <c r="I248" s="893"/>
      <c r="J248" s="893"/>
      <c r="K248" s="894"/>
    </row>
    <row r="249" spans="1:11" ht="15" customHeight="1" x14ac:dyDescent="0.25">
      <c r="A249" s="892"/>
      <c r="B249" s="893"/>
      <c r="C249" s="893"/>
      <c r="D249" s="893"/>
      <c r="E249" s="893"/>
      <c r="F249" s="894"/>
      <c r="G249" s="892"/>
      <c r="H249" s="893"/>
      <c r="I249" s="893"/>
      <c r="J249" s="893"/>
      <c r="K249" s="894"/>
    </row>
    <row r="250" spans="1:11" ht="15" customHeight="1" x14ac:dyDescent="0.25">
      <c r="A250" s="892"/>
      <c r="B250" s="893"/>
      <c r="C250" s="893"/>
      <c r="D250" s="893"/>
      <c r="E250" s="893"/>
      <c r="F250" s="894"/>
      <c r="G250" s="892"/>
      <c r="H250" s="893"/>
      <c r="I250" s="893"/>
      <c r="J250" s="893"/>
      <c r="K250" s="894"/>
    </row>
    <row r="251" spans="1:11" ht="15" customHeight="1" x14ac:dyDescent="0.25">
      <c r="A251" s="892"/>
      <c r="B251" s="893"/>
      <c r="C251" s="893"/>
      <c r="D251" s="893"/>
      <c r="E251" s="893"/>
      <c r="F251" s="894"/>
      <c r="G251" s="892"/>
      <c r="H251" s="893"/>
      <c r="I251" s="893"/>
      <c r="J251" s="893"/>
      <c r="K251" s="894"/>
    </row>
    <row r="252" spans="1:11" ht="15" customHeight="1" x14ac:dyDescent="0.25">
      <c r="A252" s="892"/>
      <c r="B252" s="893"/>
      <c r="C252" s="893"/>
      <c r="D252" s="893"/>
      <c r="E252" s="893"/>
      <c r="F252" s="894"/>
      <c r="G252" s="892"/>
      <c r="H252" s="893"/>
      <c r="I252" s="893"/>
      <c r="J252" s="893"/>
      <c r="K252" s="894"/>
    </row>
    <row r="253" spans="1:11" ht="15" customHeight="1" x14ac:dyDescent="0.25">
      <c r="A253" s="892"/>
      <c r="B253" s="893"/>
      <c r="C253" s="893"/>
      <c r="D253" s="893"/>
      <c r="E253" s="893"/>
      <c r="F253" s="894"/>
      <c r="G253" s="892"/>
      <c r="H253" s="893"/>
      <c r="I253" s="893"/>
      <c r="J253" s="893"/>
      <c r="K253" s="894"/>
    </row>
    <row r="254" spans="1:11" ht="15" customHeight="1" x14ac:dyDescent="0.25">
      <c r="A254" s="892"/>
      <c r="B254" s="893"/>
      <c r="C254" s="893"/>
      <c r="D254" s="893"/>
      <c r="E254" s="893"/>
      <c r="F254" s="894"/>
      <c r="G254" s="892"/>
      <c r="H254" s="893"/>
      <c r="I254" s="893"/>
      <c r="J254" s="893"/>
      <c r="K254" s="894"/>
    </row>
    <row r="255" spans="1:11" ht="15" customHeight="1" x14ac:dyDescent="0.25">
      <c r="A255" s="892"/>
      <c r="B255" s="893"/>
      <c r="C255" s="893"/>
      <c r="D255" s="893"/>
      <c r="E255" s="893"/>
      <c r="F255" s="894"/>
      <c r="G255" s="892"/>
      <c r="H255" s="893"/>
      <c r="I255" s="893"/>
      <c r="J255" s="893"/>
      <c r="K255" s="894"/>
    </row>
    <row r="256" spans="1:11" ht="15" customHeight="1" x14ac:dyDescent="0.25">
      <c r="A256" s="892"/>
      <c r="B256" s="893"/>
      <c r="C256" s="893"/>
      <c r="D256" s="893"/>
      <c r="E256" s="893"/>
      <c r="F256" s="894"/>
      <c r="G256" s="892"/>
      <c r="H256" s="893"/>
      <c r="I256" s="893"/>
      <c r="J256" s="893"/>
      <c r="K256" s="894"/>
    </row>
    <row r="257" spans="1:11" ht="15" customHeight="1" x14ac:dyDescent="0.25">
      <c r="A257" s="892"/>
      <c r="B257" s="893"/>
      <c r="C257" s="893"/>
      <c r="D257" s="893"/>
      <c r="E257" s="893"/>
      <c r="F257" s="894"/>
      <c r="G257" s="892"/>
      <c r="H257" s="893"/>
      <c r="I257" s="893"/>
      <c r="J257" s="893"/>
      <c r="K257" s="894"/>
    </row>
    <row r="258" spans="1:11" ht="6" customHeight="1" thickBot="1" x14ac:dyDescent="0.3">
      <c r="A258" s="892"/>
      <c r="B258" s="893"/>
      <c r="C258" s="893"/>
      <c r="D258" s="893"/>
      <c r="E258" s="893"/>
      <c r="F258" s="894"/>
      <c r="G258" s="892"/>
      <c r="H258" s="893"/>
      <c r="I258" s="893"/>
      <c r="J258" s="893"/>
      <c r="K258" s="894"/>
    </row>
    <row r="259" spans="1:11" x14ac:dyDescent="0.25">
      <c r="A259" s="1040" t="s">
        <v>1264</v>
      </c>
      <c r="B259" s="1041"/>
      <c r="C259" s="1041"/>
      <c r="D259" s="1041"/>
      <c r="E259" s="1041"/>
      <c r="F259" s="1042"/>
      <c r="G259" s="1029" t="s">
        <v>1265</v>
      </c>
      <c r="H259" s="1035"/>
      <c r="I259" s="1035"/>
      <c r="J259" s="1035"/>
      <c r="K259" s="1036"/>
    </row>
    <row r="260" spans="1:11" ht="15.75" thickBot="1" x14ac:dyDescent="0.3">
      <c r="A260" s="1043"/>
      <c r="B260" s="1044"/>
      <c r="C260" s="1044"/>
      <c r="D260" s="1044"/>
      <c r="E260" s="1044"/>
      <c r="F260" s="1045"/>
      <c r="G260" s="1037"/>
      <c r="H260" s="1038"/>
      <c r="I260" s="1038"/>
      <c r="J260" s="1038"/>
      <c r="K260" s="1039"/>
    </row>
    <row r="261" spans="1:11" ht="15" customHeight="1" x14ac:dyDescent="0.25">
      <c r="A261" s="907"/>
      <c r="B261" s="908"/>
      <c r="C261" s="908"/>
      <c r="D261" s="908"/>
      <c r="E261" s="908"/>
      <c r="F261" s="909"/>
      <c r="G261" s="907"/>
      <c r="H261" s="908"/>
      <c r="I261" s="908"/>
      <c r="J261" s="908"/>
      <c r="K261" s="909"/>
    </row>
    <row r="262" spans="1:11" ht="15" customHeight="1" x14ac:dyDescent="0.25">
      <c r="A262" s="892"/>
      <c r="B262" s="893"/>
      <c r="C262" s="893"/>
      <c r="D262" s="893"/>
      <c r="E262" s="893"/>
      <c r="F262" s="894"/>
      <c r="G262" s="892"/>
      <c r="H262" s="893"/>
      <c r="I262" s="893"/>
      <c r="J262" s="893"/>
      <c r="K262" s="894"/>
    </row>
    <row r="263" spans="1:11" ht="15" customHeight="1" x14ac:dyDescent="0.25">
      <c r="A263" s="892"/>
      <c r="B263" s="893"/>
      <c r="C263" s="893"/>
      <c r="D263" s="893"/>
      <c r="E263" s="893"/>
      <c r="F263" s="894"/>
      <c r="G263" s="892"/>
      <c r="H263" s="893"/>
      <c r="I263" s="893"/>
      <c r="J263" s="893"/>
      <c r="K263" s="894"/>
    </row>
    <row r="264" spans="1:11" ht="15" customHeight="1" x14ac:dyDescent="0.25">
      <c r="A264" s="892"/>
      <c r="B264" s="893"/>
      <c r="C264" s="893"/>
      <c r="D264" s="893"/>
      <c r="E264" s="893"/>
      <c r="F264" s="894"/>
      <c r="G264" s="892"/>
      <c r="H264" s="893"/>
      <c r="I264" s="893"/>
      <c r="J264" s="893"/>
      <c r="K264" s="894"/>
    </row>
    <row r="265" spans="1:11" ht="15" customHeight="1" x14ac:dyDescent="0.25">
      <c r="A265" s="892"/>
      <c r="B265" s="893"/>
      <c r="C265" s="893"/>
      <c r="D265" s="893"/>
      <c r="E265" s="893"/>
      <c r="F265" s="894"/>
      <c r="G265" s="892"/>
      <c r="H265" s="893"/>
      <c r="I265" s="893"/>
      <c r="J265" s="893"/>
      <c r="K265" s="894"/>
    </row>
    <row r="266" spans="1:11" ht="15" customHeight="1" x14ac:dyDescent="0.25">
      <c r="A266" s="892"/>
      <c r="B266" s="893"/>
      <c r="C266" s="893"/>
      <c r="D266" s="893"/>
      <c r="E266" s="893"/>
      <c r="F266" s="894"/>
      <c r="G266" s="892"/>
      <c r="H266" s="893"/>
      <c r="I266" s="893"/>
      <c r="J266" s="893"/>
      <c r="K266" s="894"/>
    </row>
    <row r="267" spans="1:11" ht="15" customHeight="1" x14ac:dyDescent="0.25">
      <c r="A267" s="892"/>
      <c r="B267" s="893"/>
      <c r="C267" s="893"/>
      <c r="D267" s="893"/>
      <c r="E267" s="893"/>
      <c r="F267" s="894"/>
      <c r="G267" s="892"/>
      <c r="H267" s="893"/>
      <c r="I267" s="893"/>
      <c r="J267" s="893"/>
      <c r="K267" s="894"/>
    </row>
    <row r="268" spans="1:11" ht="15" customHeight="1" x14ac:dyDescent="0.25">
      <c r="A268" s="892"/>
      <c r="B268" s="893"/>
      <c r="C268" s="893"/>
      <c r="D268" s="893"/>
      <c r="E268" s="893"/>
      <c r="F268" s="894"/>
      <c r="G268" s="892"/>
      <c r="H268" s="893"/>
      <c r="I268" s="893"/>
      <c r="J268" s="893"/>
      <c r="K268" s="894"/>
    </row>
    <row r="269" spans="1:11" ht="15" customHeight="1" x14ac:dyDescent="0.25">
      <c r="A269" s="892"/>
      <c r="B269" s="893"/>
      <c r="C269" s="893"/>
      <c r="D269" s="893"/>
      <c r="E269" s="893"/>
      <c r="F269" s="894"/>
      <c r="G269" s="892"/>
      <c r="H269" s="893"/>
      <c r="I269" s="893"/>
      <c r="J269" s="893"/>
      <c r="K269" s="894"/>
    </row>
    <row r="270" spans="1:11" ht="15" customHeight="1" x14ac:dyDescent="0.25">
      <c r="A270" s="892"/>
      <c r="B270" s="893"/>
      <c r="C270" s="893"/>
      <c r="D270" s="893"/>
      <c r="E270" s="893"/>
      <c r="F270" s="894"/>
      <c r="G270" s="892"/>
      <c r="H270" s="893"/>
      <c r="I270" s="893"/>
      <c r="J270" s="893"/>
      <c r="K270" s="894"/>
    </row>
    <row r="271" spans="1:11" ht="15" customHeight="1" x14ac:dyDescent="0.25">
      <c r="A271" s="892"/>
      <c r="B271" s="893"/>
      <c r="C271" s="893"/>
      <c r="D271" s="893"/>
      <c r="E271" s="893"/>
      <c r="F271" s="894"/>
      <c r="G271" s="892"/>
      <c r="H271" s="893"/>
      <c r="I271" s="893"/>
      <c r="J271" s="893"/>
      <c r="K271" s="894"/>
    </row>
    <row r="272" spans="1:11" ht="15" customHeight="1" x14ac:dyDescent="0.25">
      <c r="A272" s="892"/>
      <c r="B272" s="893"/>
      <c r="C272" s="893"/>
      <c r="D272" s="893"/>
      <c r="E272" s="893"/>
      <c r="F272" s="894"/>
      <c r="G272" s="892"/>
      <c r="H272" s="893"/>
      <c r="I272" s="893"/>
      <c r="J272" s="893"/>
      <c r="K272" s="894"/>
    </row>
    <row r="273" spans="1:11" ht="15" customHeight="1" x14ac:dyDescent="0.25">
      <c r="A273" s="892"/>
      <c r="B273" s="893"/>
      <c r="C273" s="893"/>
      <c r="D273" s="893"/>
      <c r="E273" s="893"/>
      <c r="F273" s="894"/>
      <c r="G273" s="892"/>
      <c r="H273" s="893"/>
      <c r="I273" s="893"/>
      <c r="J273" s="893"/>
      <c r="K273" s="894"/>
    </row>
    <row r="274" spans="1:11" ht="15" customHeight="1" x14ac:dyDescent="0.25">
      <c r="A274" s="892"/>
      <c r="B274" s="893"/>
      <c r="C274" s="893"/>
      <c r="D274" s="893"/>
      <c r="E274" s="893"/>
      <c r="F274" s="894"/>
      <c r="G274" s="892"/>
      <c r="H274" s="893"/>
      <c r="I274" s="893"/>
      <c r="J274" s="893"/>
      <c r="K274" s="894"/>
    </row>
    <row r="275" spans="1:11" ht="6" customHeight="1" thickBot="1" x14ac:dyDescent="0.3">
      <c r="A275" s="892"/>
      <c r="B275" s="893"/>
      <c r="C275" s="893"/>
      <c r="D275" s="893"/>
      <c r="E275" s="893"/>
      <c r="F275" s="894"/>
      <c r="G275" s="892"/>
      <c r="H275" s="893"/>
      <c r="I275" s="893"/>
      <c r="J275" s="893"/>
      <c r="K275" s="894"/>
    </row>
    <row r="276" spans="1:11" x14ac:dyDescent="0.25">
      <c r="A276" s="1040" t="s">
        <v>1266</v>
      </c>
      <c r="B276" s="1041"/>
      <c r="C276" s="1041"/>
      <c r="D276" s="1041"/>
      <c r="E276" s="1041"/>
      <c r="F276" s="1042"/>
      <c r="G276" s="1029" t="s">
        <v>1267</v>
      </c>
      <c r="H276" s="1035"/>
      <c r="I276" s="1035"/>
      <c r="J276" s="1035"/>
      <c r="K276" s="1036"/>
    </row>
    <row r="277" spans="1:11" ht="15.75" thickBot="1" x14ac:dyDescent="0.3">
      <c r="A277" s="1043"/>
      <c r="B277" s="1044"/>
      <c r="C277" s="1044"/>
      <c r="D277" s="1044"/>
      <c r="E277" s="1044"/>
      <c r="F277" s="1045"/>
      <c r="G277" s="1037"/>
      <c r="H277" s="1038"/>
      <c r="I277" s="1038"/>
      <c r="J277" s="1038"/>
      <c r="K277" s="1039"/>
    </row>
    <row r="278" spans="1:11" ht="15" customHeight="1" x14ac:dyDescent="0.25">
      <c r="A278" s="907"/>
      <c r="B278" s="908"/>
      <c r="C278" s="908"/>
      <c r="D278" s="908"/>
      <c r="E278" s="908"/>
      <c r="F278" s="909"/>
      <c r="G278" s="907"/>
      <c r="H278" s="908"/>
      <c r="I278" s="908"/>
      <c r="J278" s="908"/>
      <c r="K278" s="909"/>
    </row>
    <row r="279" spans="1:11" ht="15" customHeight="1" x14ac:dyDescent="0.25">
      <c r="A279" s="892"/>
      <c r="B279" s="893"/>
      <c r="C279" s="893"/>
      <c r="D279" s="893"/>
      <c r="E279" s="893"/>
      <c r="F279" s="894"/>
      <c r="G279" s="892"/>
      <c r="H279" s="893"/>
      <c r="I279" s="893"/>
      <c r="J279" s="893"/>
      <c r="K279" s="894"/>
    </row>
    <row r="280" spans="1:11" ht="15" customHeight="1" x14ac:dyDescent="0.25">
      <c r="A280" s="892"/>
      <c r="B280" s="893"/>
      <c r="C280" s="893"/>
      <c r="D280" s="893"/>
      <c r="E280" s="893"/>
      <c r="F280" s="894"/>
      <c r="G280" s="892"/>
      <c r="H280" s="893"/>
      <c r="I280" s="893"/>
      <c r="J280" s="893"/>
      <c r="K280" s="894"/>
    </row>
    <row r="281" spans="1:11" ht="15" customHeight="1" x14ac:dyDescent="0.25">
      <c r="A281" s="892"/>
      <c r="B281" s="893"/>
      <c r="C281" s="893"/>
      <c r="D281" s="893"/>
      <c r="E281" s="893"/>
      <c r="F281" s="894"/>
      <c r="G281" s="892"/>
      <c r="H281" s="893"/>
      <c r="I281" s="893"/>
      <c r="J281" s="893"/>
      <c r="K281" s="894"/>
    </row>
    <row r="282" spans="1:11" ht="15" customHeight="1" x14ac:dyDescent="0.25">
      <c r="A282" s="892"/>
      <c r="B282" s="893"/>
      <c r="C282" s="893"/>
      <c r="D282" s="893"/>
      <c r="E282" s="893"/>
      <c r="F282" s="894"/>
      <c r="G282" s="892"/>
      <c r="H282" s="893"/>
      <c r="I282" s="893"/>
      <c r="J282" s="893"/>
      <c r="K282" s="894"/>
    </row>
    <row r="283" spans="1:11" ht="15" customHeight="1" x14ac:dyDescent="0.25">
      <c r="A283" s="892"/>
      <c r="B283" s="893"/>
      <c r="C283" s="893"/>
      <c r="D283" s="893"/>
      <c r="E283" s="893"/>
      <c r="F283" s="894"/>
      <c r="G283" s="892"/>
      <c r="H283" s="893"/>
      <c r="I283" s="893"/>
      <c r="J283" s="893"/>
      <c r="K283" s="894"/>
    </row>
    <row r="284" spans="1:11" ht="15" customHeight="1" x14ac:dyDescent="0.25">
      <c r="A284" s="892"/>
      <c r="B284" s="893"/>
      <c r="C284" s="893"/>
      <c r="D284" s="893"/>
      <c r="E284" s="893"/>
      <c r="F284" s="894"/>
      <c r="G284" s="892"/>
      <c r="H284" s="893"/>
      <c r="I284" s="893"/>
      <c r="J284" s="893"/>
      <c r="K284" s="894"/>
    </row>
    <row r="285" spans="1:11" ht="15" customHeight="1" x14ac:dyDescent="0.25">
      <c r="A285" s="892"/>
      <c r="B285" s="893"/>
      <c r="C285" s="893"/>
      <c r="D285" s="893"/>
      <c r="E285" s="893"/>
      <c r="F285" s="894"/>
      <c r="G285" s="892"/>
      <c r="H285" s="893"/>
      <c r="I285" s="893"/>
      <c r="J285" s="893"/>
      <c r="K285" s="894"/>
    </row>
    <row r="286" spans="1:11" ht="15" customHeight="1" x14ac:dyDescent="0.25">
      <c r="A286" s="892"/>
      <c r="B286" s="893"/>
      <c r="C286" s="893"/>
      <c r="D286" s="893"/>
      <c r="E286" s="893"/>
      <c r="F286" s="894"/>
      <c r="G286" s="892"/>
      <c r="H286" s="893"/>
      <c r="I286" s="893"/>
      <c r="J286" s="893"/>
      <c r="K286" s="894"/>
    </row>
    <row r="287" spans="1:11" ht="15" customHeight="1" x14ac:dyDescent="0.25">
      <c r="A287" s="892"/>
      <c r="B287" s="893"/>
      <c r="C287" s="893"/>
      <c r="D287" s="893"/>
      <c r="E287" s="893"/>
      <c r="F287" s="894"/>
      <c r="G287" s="892"/>
      <c r="H287" s="893"/>
      <c r="I287" s="893"/>
      <c r="J287" s="893"/>
      <c r="K287" s="894"/>
    </row>
    <row r="288" spans="1:11" ht="15" customHeight="1" x14ac:dyDescent="0.25">
      <c r="A288" s="892"/>
      <c r="B288" s="893"/>
      <c r="C288" s="893"/>
      <c r="D288" s="893"/>
      <c r="E288" s="893"/>
      <c r="F288" s="894"/>
      <c r="G288" s="892"/>
      <c r="H288" s="893"/>
      <c r="I288" s="893"/>
      <c r="J288" s="893"/>
      <c r="K288" s="894"/>
    </row>
    <row r="289" spans="1:11" ht="15" customHeight="1" x14ac:dyDescent="0.25">
      <c r="A289" s="892"/>
      <c r="B289" s="893"/>
      <c r="C289" s="893"/>
      <c r="D289" s="893"/>
      <c r="E289" s="893"/>
      <c r="F289" s="894"/>
      <c r="G289" s="892"/>
      <c r="H289" s="893"/>
      <c r="I289" s="893"/>
      <c r="J289" s="893"/>
      <c r="K289" s="894"/>
    </row>
    <row r="290" spans="1:11" ht="15" customHeight="1" x14ac:dyDescent="0.25">
      <c r="A290" s="892"/>
      <c r="B290" s="893"/>
      <c r="C290" s="893"/>
      <c r="D290" s="893"/>
      <c r="E290" s="893"/>
      <c r="F290" s="894"/>
      <c r="G290" s="892"/>
      <c r="H290" s="893"/>
      <c r="I290" s="893"/>
      <c r="J290" s="893"/>
      <c r="K290" s="894"/>
    </row>
    <row r="291" spans="1:11" ht="15" customHeight="1" x14ac:dyDescent="0.25">
      <c r="A291" s="892"/>
      <c r="B291" s="893"/>
      <c r="C291" s="893"/>
      <c r="D291" s="893"/>
      <c r="E291" s="893"/>
      <c r="F291" s="894"/>
      <c r="G291" s="892"/>
      <c r="H291" s="893"/>
      <c r="I291" s="893"/>
      <c r="J291" s="893"/>
      <c r="K291" s="894"/>
    </row>
    <row r="292" spans="1:11" ht="6" customHeight="1" thickBot="1" x14ac:dyDescent="0.3">
      <c r="A292" s="892"/>
      <c r="B292" s="893"/>
      <c r="C292" s="893"/>
      <c r="D292" s="893"/>
      <c r="E292" s="893"/>
      <c r="F292" s="894"/>
      <c r="G292" s="892"/>
      <c r="H292" s="893"/>
      <c r="I292" s="893"/>
      <c r="J292" s="893"/>
      <c r="K292" s="894"/>
    </row>
    <row r="293" spans="1:11" x14ac:dyDescent="0.25">
      <c r="A293" s="1040" t="s">
        <v>1268</v>
      </c>
      <c r="B293" s="1041"/>
      <c r="C293" s="1041"/>
      <c r="D293" s="1041"/>
      <c r="E293" s="1041"/>
      <c r="F293" s="1042"/>
      <c r="G293" s="1029" t="s">
        <v>1269</v>
      </c>
      <c r="H293" s="1035"/>
      <c r="I293" s="1035"/>
      <c r="J293" s="1035"/>
      <c r="K293" s="1036"/>
    </row>
    <row r="294" spans="1:11" ht="15.75" thickBot="1" x14ac:dyDescent="0.3">
      <c r="A294" s="1043"/>
      <c r="B294" s="1044"/>
      <c r="C294" s="1044"/>
      <c r="D294" s="1044"/>
      <c r="E294" s="1044"/>
      <c r="F294" s="1045"/>
      <c r="G294" s="1037"/>
      <c r="H294" s="1038"/>
      <c r="I294" s="1038"/>
      <c r="J294" s="1038"/>
      <c r="K294" s="1039"/>
    </row>
    <row r="295" spans="1:11" x14ac:dyDescent="0.25">
      <c r="A295" s="907" t="s">
        <v>503</v>
      </c>
      <c r="B295" s="908"/>
      <c r="C295" s="908"/>
      <c r="D295" s="908"/>
      <c r="E295" s="908"/>
      <c r="F295" s="909"/>
      <c r="G295" s="907" t="s">
        <v>504</v>
      </c>
      <c r="H295" s="908"/>
      <c r="I295" s="908"/>
      <c r="J295" s="908"/>
      <c r="K295" s="909"/>
    </row>
    <row r="296" spans="1:11" x14ac:dyDescent="0.25">
      <c r="A296" s="892"/>
      <c r="B296" s="893"/>
      <c r="C296" s="893"/>
      <c r="D296" s="893"/>
      <c r="E296" s="893"/>
      <c r="F296" s="894"/>
      <c r="G296" s="892"/>
      <c r="H296" s="893"/>
      <c r="I296" s="893"/>
      <c r="J296" s="893"/>
      <c r="K296" s="894"/>
    </row>
    <row r="297" spans="1:11" x14ac:dyDescent="0.25">
      <c r="A297" s="892"/>
      <c r="B297" s="893"/>
      <c r="C297" s="893"/>
      <c r="D297" s="893"/>
      <c r="E297" s="893"/>
      <c r="F297" s="894"/>
      <c r="G297" s="892"/>
      <c r="H297" s="893"/>
      <c r="I297" s="893"/>
      <c r="J297" s="893"/>
      <c r="K297" s="894"/>
    </row>
    <row r="298" spans="1:11" x14ac:dyDescent="0.25">
      <c r="A298" s="892"/>
      <c r="B298" s="893"/>
      <c r="C298" s="893"/>
      <c r="D298" s="893"/>
      <c r="E298" s="893"/>
      <c r="F298" s="894"/>
      <c r="G298" s="892"/>
      <c r="H298" s="893"/>
      <c r="I298" s="893"/>
      <c r="J298" s="893"/>
      <c r="K298" s="894"/>
    </row>
    <row r="299" spans="1:11" x14ac:dyDescent="0.25">
      <c r="A299" s="892"/>
      <c r="B299" s="893"/>
      <c r="C299" s="893"/>
      <c r="D299" s="893"/>
      <c r="E299" s="893"/>
      <c r="F299" s="894"/>
      <c r="G299" s="892"/>
      <c r="H299" s="893"/>
      <c r="I299" s="893"/>
      <c r="J299" s="893"/>
      <c r="K299" s="894"/>
    </row>
    <row r="300" spans="1:11" x14ac:dyDescent="0.25">
      <c r="A300" s="892"/>
      <c r="B300" s="893"/>
      <c r="C300" s="893"/>
      <c r="D300" s="893"/>
      <c r="E300" s="893"/>
      <c r="F300" s="894"/>
      <c r="G300" s="892"/>
      <c r="H300" s="893"/>
      <c r="I300" s="893"/>
      <c r="J300" s="893"/>
      <c r="K300" s="894"/>
    </row>
    <row r="301" spans="1:11" x14ac:dyDescent="0.25">
      <c r="A301" s="892"/>
      <c r="B301" s="893"/>
      <c r="C301" s="893"/>
      <c r="D301" s="893"/>
      <c r="E301" s="893"/>
      <c r="F301" s="894"/>
      <c r="G301" s="892"/>
      <c r="H301" s="893"/>
      <c r="I301" s="893"/>
      <c r="J301" s="893"/>
      <c r="K301" s="894"/>
    </row>
    <row r="302" spans="1:11" x14ac:dyDescent="0.25">
      <c r="A302" s="892"/>
      <c r="B302" s="893"/>
      <c r="C302" s="893"/>
      <c r="D302" s="893"/>
      <c r="E302" s="893"/>
      <c r="F302" s="894"/>
      <c r="G302" s="892"/>
      <c r="H302" s="893"/>
      <c r="I302" s="893"/>
      <c r="J302" s="893"/>
      <c r="K302" s="894"/>
    </row>
    <row r="303" spans="1:11" x14ac:dyDescent="0.25">
      <c r="A303" s="892"/>
      <c r="B303" s="893"/>
      <c r="C303" s="893"/>
      <c r="D303" s="893"/>
      <c r="E303" s="893"/>
      <c r="F303" s="894"/>
      <c r="G303" s="892"/>
      <c r="H303" s="893"/>
      <c r="I303" s="893"/>
      <c r="J303" s="893"/>
      <c r="K303" s="894"/>
    </row>
    <row r="304" spans="1:11" x14ac:dyDescent="0.25">
      <c r="A304" s="892"/>
      <c r="B304" s="893"/>
      <c r="C304" s="893"/>
      <c r="D304" s="893"/>
      <c r="E304" s="893"/>
      <c r="F304" s="894"/>
      <c r="G304" s="892"/>
      <c r="H304" s="893"/>
      <c r="I304" s="893"/>
      <c r="J304" s="893"/>
      <c r="K304" s="894"/>
    </row>
    <row r="305" spans="1:11" x14ac:dyDescent="0.25">
      <c r="A305" s="892"/>
      <c r="B305" s="893"/>
      <c r="C305" s="893"/>
      <c r="D305" s="893"/>
      <c r="E305" s="893"/>
      <c r="F305" s="894"/>
      <c r="G305" s="892"/>
      <c r="H305" s="893"/>
      <c r="I305" s="893"/>
      <c r="J305" s="893"/>
      <c r="K305" s="894"/>
    </row>
    <row r="306" spans="1:11" x14ac:dyDescent="0.25">
      <c r="A306" s="892"/>
      <c r="B306" s="893"/>
      <c r="C306" s="893"/>
      <c r="D306" s="893"/>
      <c r="E306" s="893"/>
      <c r="F306" s="894"/>
      <c r="G306" s="892"/>
      <c r="H306" s="893"/>
      <c r="I306" s="893"/>
      <c r="J306" s="893"/>
      <c r="K306" s="894"/>
    </row>
    <row r="307" spans="1:11" x14ac:dyDescent="0.25">
      <c r="A307" s="892"/>
      <c r="B307" s="893"/>
      <c r="C307" s="893"/>
      <c r="D307" s="893"/>
      <c r="E307" s="893"/>
      <c r="F307" s="894"/>
      <c r="G307" s="892"/>
      <c r="H307" s="893"/>
      <c r="I307" s="893"/>
      <c r="J307" s="893"/>
      <c r="K307" s="894"/>
    </row>
    <row r="308" spans="1:11" ht="15.75" thickBot="1" x14ac:dyDescent="0.3">
      <c r="A308" s="892"/>
      <c r="B308" s="893"/>
      <c r="C308" s="893"/>
      <c r="D308" s="893"/>
      <c r="E308" s="893"/>
      <c r="F308" s="894"/>
      <c r="G308" s="892"/>
      <c r="H308" s="893"/>
      <c r="I308" s="893"/>
      <c r="J308" s="893"/>
      <c r="K308" s="894"/>
    </row>
    <row r="309" spans="1:11" x14ac:dyDescent="0.25">
      <c r="A309" s="1029" t="s">
        <v>1270</v>
      </c>
      <c r="B309" s="1035"/>
      <c r="C309" s="1035"/>
      <c r="D309" s="1035"/>
      <c r="E309" s="1035"/>
      <c r="F309" s="1036"/>
      <c r="G309" s="1029" t="s">
        <v>1271</v>
      </c>
      <c r="H309" s="1035"/>
      <c r="I309" s="1035"/>
      <c r="J309" s="1035"/>
      <c r="K309" s="1036"/>
    </row>
    <row r="310" spans="1:11" ht="29.25" customHeight="1" thickBot="1" x14ac:dyDescent="0.3">
      <c r="A310" s="1037"/>
      <c r="B310" s="1038"/>
      <c r="C310" s="1038"/>
      <c r="D310" s="1038"/>
      <c r="E310" s="1038"/>
      <c r="F310" s="1039"/>
      <c r="G310" s="1037"/>
      <c r="H310" s="1038"/>
      <c r="I310" s="1038"/>
      <c r="J310" s="1038"/>
      <c r="K310" s="1039"/>
    </row>
    <row r="311" spans="1:11" x14ac:dyDescent="0.25">
      <c r="A311" s="907" t="s">
        <v>503</v>
      </c>
      <c r="B311" s="908"/>
      <c r="C311" s="908"/>
      <c r="D311" s="908"/>
      <c r="E311" s="908"/>
      <c r="F311" s="909"/>
      <c r="G311" s="907" t="s">
        <v>504</v>
      </c>
      <c r="H311" s="908"/>
      <c r="I311" s="908"/>
      <c r="J311" s="908"/>
      <c r="K311" s="909"/>
    </row>
    <row r="312" spans="1:11" x14ac:dyDescent="0.25">
      <c r="A312" s="892"/>
      <c r="B312" s="893"/>
      <c r="C312" s="893"/>
      <c r="D312" s="893"/>
      <c r="E312" s="893"/>
      <c r="F312" s="894"/>
      <c r="G312" s="892"/>
      <c r="H312" s="893"/>
      <c r="I312" s="893"/>
      <c r="J312" s="893"/>
      <c r="K312" s="894"/>
    </row>
    <row r="313" spans="1:11" x14ac:dyDescent="0.25">
      <c r="A313" s="892"/>
      <c r="B313" s="893"/>
      <c r="C313" s="893"/>
      <c r="D313" s="893"/>
      <c r="E313" s="893"/>
      <c r="F313" s="894"/>
      <c r="G313" s="892"/>
      <c r="H313" s="893"/>
      <c r="I313" s="893"/>
      <c r="J313" s="893"/>
      <c r="K313" s="894"/>
    </row>
    <row r="314" spans="1:11" x14ac:dyDescent="0.25">
      <c r="A314" s="892"/>
      <c r="B314" s="893"/>
      <c r="C314" s="893"/>
      <c r="D314" s="893"/>
      <c r="E314" s="893"/>
      <c r="F314" s="894"/>
      <c r="G314" s="892"/>
      <c r="H314" s="893"/>
      <c r="I314" s="893"/>
      <c r="J314" s="893"/>
      <c r="K314" s="894"/>
    </row>
    <row r="315" spans="1:11" x14ac:dyDescent="0.25">
      <c r="A315" s="892"/>
      <c r="B315" s="893"/>
      <c r="C315" s="893"/>
      <c r="D315" s="893"/>
      <c r="E315" s="893"/>
      <c r="F315" s="894"/>
      <c r="G315" s="892"/>
      <c r="H315" s="893"/>
      <c r="I315" s="893"/>
      <c r="J315" s="893"/>
      <c r="K315" s="894"/>
    </row>
    <row r="316" spans="1:11" x14ac:dyDescent="0.25">
      <c r="A316" s="892"/>
      <c r="B316" s="893"/>
      <c r="C316" s="893"/>
      <c r="D316" s="893"/>
      <c r="E316" s="893"/>
      <c r="F316" s="894"/>
      <c r="G316" s="892"/>
      <c r="H316" s="893"/>
      <c r="I316" s="893"/>
      <c r="J316" s="893"/>
      <c r="K316" s="894"/>
    </row>
    <row r="317" spans="1:11" x14ac:dyDescent="0.25">
      <c r="A317" s="892"/>
      <c r="B317" s="893"/>
      <c r="C317" s="893"/>
      <c r="D317" s="893"/>
      <c r="E317" s="893"/>
      <c r="F317" s="894"/>
      <c r="G317" s="892"/>
      <c r="H317" s="893"/>
      <c r="I317" s="893"/>
      <c r="J317" s="893"/>
      <c r="K317" s="894"/>
    </row>
    <row r="318" spans="1:11" x14ac:dyDescent="0.25">
      <c r="A318" s="892"/>
      <c r="B318" s="893"/>
      <c r="C318" s="893"/>
      <c r="D318" s="893"/>
      <c r="E318" s="893"/>
      <c r="F318" s="894"/>
      <c r="G318" s="892"/>
      <c r="H318" s="893"/>
      <c r="I318" s="893"/>
      <c r="J318" s="893"/>
      <c r="K318" s="894"/>
    </row>
    <row r="319" spans="1:11" x14ac:dyDescent="0.25">
      <c r="A319" s="892"/>
      <c r="B319" s="893"/>
      <c r="C319" s="893"/>
      <c r="D319" s="893"/>
      <c r="E319" s="893"/>
      <c r="F319" s="894"/>
      <c r="G319" s="892"/>
      <c r="H319" s="893"/>
      <c r="I319" s="893"/>
      <c r="J319" s="893"/>
      <c r="K319" s="894"/>
    </row>
    <row r="320" spans="1:11" x14ac:dyDescent="0.25">
      <c r="A320" s="892"/>
      <c r="B320" s="893"/>
      <c r="C320" s="893"/>
      <c r="D320" s="893"/>
      <c r="E320" s="893"/>
      <c r="F320" s="894"/>
      <c r="G320" s="892"/>
      <c r="H320" s="893"/>
      <c r="I320" s="893"/>
      <c r="J320" s="893"/>
      <c r="K320" s="894"/>
    </row>
    <row r="321" spans="1:11" x14ac:dyDescent="0.25">
      <c r="A321" s="892"/>
      <c r="B321" s="893"/>
      <c r="C321" s="893"/>
      <c r="D321" s="893"/>
      <c r="E321" s="893"/>
      <c r="F321" s="894"/>
      <c r="G321" s="892"/>
      <c r="H321" s="893"/>
      <c r="I321" s="893"/>
      <c r="J321" s="893"/>
      <c r="K321" s="894"/>
    </row>
    <row r="322" spans="1:11" x14ac:dyDescent="0.25">
      <c r="A322" s="892"/>
      <c r="B322" s="893"/>
      <c r="C322" s="893"/>
      <c r="D322" s="893"/>
      <c r="E322" s="893"/>
      <c r="F322" s="894"/>
      <c r="G322" s="892"/>
      <c r="H322" s="893"/>
      <c r="I322" s="893"/>
      <c r="J322" s="893"/>
      <c r="K322" s="894"/>
    </row>
    <row r="323" spans="1:11" x14ac:dyDescent="0.25">
      <c r="A323" s="892"/>
      <c r="B323" s="893"/>
      <c r="C323" s="893"/>
      <c r="D323" s="893"/>
      <c r="E323" s="893"/>
      <c r="F323" s="894"/>
      <c r="G323" s="892"/>
      <c r="H323" s="893"/>
      <c r="I323" s="893"/>
      <c r="J323" s="893"/>
      <c r="K323" s="894"/>
    </row>
    <row r="324" spans="1:11" ht="15.75" thickBot="1" x14ac:dyDescent="0.3">
      <c r="A324" s="892"/>
      <c r="B324" s="893"/>
      <c r="C324" s="893"/>
      <c r="D324" s="893"/>
      <c r="E324" s="893"/>
      <c r="F324" s="894"/>
      <c r="G324" s="892"/>
      <c r="H324" s="893"/>
      <c r="I324" s="893"/>
      <c r="J324" s="893"/>
      <c r="K324" s="894"/>
    </row>
    <row r="325" spans="1:11" x14ac:dyDescent="0.25">
      <c r="A325" s="1029" t="s">
        <v>1272</v>
      </c>
      <c r="B325" s="1035"/>
      <c r="C325" s="1035"/>
      <c r="D325" s="1035"/>
      <c r="E325" s="1035"/>
      <c r="F325" s="1036"/>
      <c r="G325" s="1029" t="s">
        <v>1273</v>
      </c>
      <c r="H325" s="1035"/>
      <c r="I325" s="1035"/>
      <c r="J325" s="1035"/>
      <c r="K325" s="1036"/>
    </row>
    <row r="326" spans="1:11" ht="31.5" customHeight="1" thickBot="1" x14ac:dyDescent="0.3">
      <c r="A326" s="1037"/>
      <c r="B326" s="1038"/>
      <c r="C326" s="1038"/>
      <c r="D326" s="1038"/>
      <c r="E326" s="1038"/>
      <c r="F326" s="1039"/>
      <c r="G326" s="1037"/>
      <c r="H326" s="1038"/>
      <c r="I326" s="1038"/>
      <c r="J326" s="1038"/>
      <c r="K326" s="1039"/>
    </row>
    <row r="327" spans="1:11" x14ac:dyDescent="0.25">
      <c r="A327" s="907" t="s">
        <v>503</v>
      </c>
      <c r="B327" s="908"/>
      <c r="C327" s="908"/>
      <c r="D327" s="908"/>
      <c r="E327" s="908"/>
      <c r="F327" s="909"/>
      <c r="G327" s="907" t="s">
        <v>504</v>
      </c>
      <c r="H327" s="908"/>
      <c r="I327" s="908"/>
      <c r="J327" s="908"/>
      <c r="K327" s="909"/>
    </row>
    <row r="328" spans="1:11" x14ac:dyDescent="0.25">
      <c r="A328" s="892"/>
      <c r="B328" s="893"/>
      <c r="C328" s="893"/>
      <c r="D328" s="893"/>
      <c r="E328" s="893"/>
      <c r="F328" s="894"/>
      <c r="G328" s="892"/>
      <c r="H328" s="893"/>
      <c r="I328" s="893"/>
      <c r="J328" s="893"/>
      <c r="K328" s="894"/>
    </row>
    <row r="329" spans="1:11" x14ac:dyDescent="0.25">
      <c r="A329" s="892"/>
      <c r="B329" s="893"/>
      <c r="C329" s="893"/>
      <c r="D329" s="893"/>
      <c r="E329" s="893"/>
      <c r="F329" s="894"/>
      <c r="G329" s="892"/>
      <c r="H329" s="893"/>
      <c r="I329" s="893"/>
      <c r="J329" s="893"/>
      <c r="K329" s="894"/>
    </row>
    <row r="330" spans="1:11" x14ac:dyDescent="0.25">
      <c r="A330" s="892"/>
      <c r="B330" s="893"/>
      <c r="C330" s="893"/>
      <c r="D330" s="893"/>
      <c r="E330" s="893"/>
      <c r="F330" s="894"/>
      <c r="G330" s="892"/>
      <c r="H330" s="893"/>
      <c r="I330" s="893"/>
      <c r="J330" s="893"/>
      <c r="K330" s="894"/>
    </row>
    <row r="331" spans="1:11" x14ac:dyDescent="0.25">
      <c r="A331" s="892"/>
      <c r="B331" s="893"/>
      <c r="C331" s="893"/>
      <c r="D331" s="893"/>
      <c r="E331" s="893"/>
      <c r="F331" s="894"/>
      <c r="G331" s="892"/>
      <c r="H331" s="893"/>
      <c r="I331" s="893"/>
      <c r="J331" s="893"/>
      <c r="K331" s="894"/>
    </row>
    <row r="332" spans="1:11" x14ac:dyDescent="0.25">
      <c r="A332" s="892"/>
      <c r="B332" s="893"/>
      <c r="C332" s="893"/>
      <c r="D332" s="893"/>
      <c r="E332" s="893"/>
      <c r="F332" s="894"/>
      <c r="G332" s="892"/>
      <c r="H332" s="893"/>
      <c r="I332" s="893"/>
      <c r="J332" s="893"/>
      <c r="K332" s="894"/>
    </row>
    <row r="333" spans="1:11" x14ac:dyDescent="0.25">
      <c r="A333" s="892"/>
      <c r="B333" s="893"/>
      <c r="C333" s="893"/>
      <c r="D333" s="893"/>
      <c r="E333" s="893"/>
      <c r="F333" s="894"/>
      <c r="G333" s="892"/>
      <c r="H333" s="893"/>
      <c r="I333" s="893"/>
      <c r="J333" s="893"/>
      <c r="K333" s="894"/>
    </row>
    <row r="334" spans="1:11" x14ac:dyDescent="0.25">
      <c r="A334" s="892"/>
      <c r="B334" s="893"/>
      <c r="C334" s="893"/>
      <c r="D334" s="893"/>
      <c r="E334" s="893"/>
      <c r="F334" s="894"/>
      <c r="G334" s="892"/>
      <c r="H334" s="893"/>
      <c r="I334" s="893"/>
      <c r="J334" s="893"/>
      <c r="K334" s="894"/>
    </row>
    <row r="335" spans="1:11" x14ac:dyDescent="0.25">
      <c r="A335" s="892"/>
      <c r="B335" s="893"/>
      <c r="C335" s="893"/>
      <c r="D335" s="893"/>
      <c r="E335" s="893"/>
      <c r="F335" s="894"/>
      <c r="G335" s="892"/>
      <c r="H335" s="893"/>
      <c r="I335" s="893"/>
      <c r="J335" s="893"/>
      <c r="K335" s="894"/>
    </row>
    <row r="336" spans="1:11" x14ac:dyDescent="0.25">
      <c r="A336" s="892"/>
      <c r="B336" s="893"/>
      <c r="C336" s="893"/>
      <c r="D336" s="893"/>
      <c r="E336" s="893"/>
      <c r="F336" s="894"/>
      <c r="G336" s="892"/>
      <c r="H336" s="893"/>
      <c r="I336" s="893"/>
      <c r="J336" s="893"/>
      <c r="K336" s="894"/>
    </row>
    <row r="337" spans="1:11" x14ac:dyDescent="0.25">
      <c r="A337" s="892"/>
      <c r="B337" s="893"/>
      <c r="C337" s="893"/>
      <c r="D337" s="893"/>
      <c r="E337" s="893"/>
      <c r="F337" s="894"/>
      <c r="G337" s="892"/>
      <c r="H337" s="893"/>
      <c r="I337" s="893"/>
      <c r="J337" s="893"/>
      <c r="K337" s="894"/>
    </row>
    <row r="338" spans="1:11" x14ac:dyDescent="0.25">
      <c r="A338" s="892"/>
      <c r="B338" s="893"/>
      <c r="C338" s="893"/>
      <c r="D338" s="893"/>
      <c r="E338" s="893"/>
      <c r="F338" s="894"/>
      <c r="G338" s="892"/>
      <c r="H338" s="893"/>
      <c r="I338" s="893"/>
      <c r="J338" s="893"/>
      <c r="K338" s="894"/>
    </row>
    <row r="339" spans="1:11" x14ac:dyDescent="0.25">
      <c r="A339" s="892"/>
      <c r="B339" s="893"/>
      <c r="C339" s="893"/>
      <c r="D339" s="893"/>
      <c r="E339" s="893"/>
      <c r="F339" s="894"/>
      <c r="G339" s="892"/>
      <c r="H339" s="893"/>
      <c r="I339" s="893"/>
      <c r="J339" s="893"/>
      <c r="K339" s="894"/>
    </row>
    <row r="340" spans="1:11" ht="15.75" thickBot="1" x14ac:dyDescent="0.3">
      <c r="A340" s="892"/>
      <c r="B340" s="893"/>
      <c r="C340" s="893"/>
      <c r="D340" s="893"/>
      <c r="E340" s="893"/>
      <c r="F340" s="894"/>
      <c r="G340" s="892"/>
      <c r="H340" s="893"/>
      <c r="I340" s="893"/>
      <c r="J340" s="893"/>
      <c r="K340" s="894"/>
    </row>
    <row r="341" spans="1:11" x14ac:dyDescent="0.25">
      <c r="A341" s="1029" t="s">
        <v>1274</v>
      </c>
      <c r="B341" s="1035"/>
      <c r="C341" s="1035"/>
      <c r="D341" s="1035"/>
      <c r="E341" s="1035"/>
      <c r="F341" s="1036"/>
      <c r="G341" s="1029" t="s">
        <v>1275</v>
      </c>
      <c r="H341" s="1035"/>
      <c r="I341" s="1035"/>
      <c r="J341" s="1035"/>
      <c r="K341" s="1036"/>
    </row>
    <row r="342" spans="1:11" ht="15.75" thickBot="1" x14ac:dyDescent="0.3">
      <c r="A342" s="1037"/>
      <c r="B342" s="1038"/>
      <c r="C342" s="1038"/>
      <c r="D342" s="1038"/>
      <c r="E342" s="1038"/>
      <c r="F342" s="1039"/>
      <c r="G342" s="1037"/>
      <c r="H342" s="1038"/>
      <c r="I342" s="1038"/>
      <c r="J342" s="1038"/>
      <c r="K342" s="1039"/>
    </row>
    <row r="343" spans="1:11" x14ac:dyDescent="0.25">
      <c r="A343" s="907" t="s">
        <v>501</v>
      </c>
      <c r="B343" s="908"/>
      <c r="C343" s="908"/>
      <c r="D343" s="908"/>
      <c r="E343" s="908"/>
      <c r="F343" s="909"/>
      <c r="G343" s="907"/>
      <c r="H343" s="908"/>
      <c r="I343" s="908"/>
      <c r="J343" s="908"/>
      <c r="K343" s="909"/>
    </row>
    <row r="344" spans="1:11" x14ac:dyDescent="0.25">
      <c r="A344" s="892"/>
      <c r="B344" s="893"/>
      <c r="C344" s="893"/>
      <c r="D344" s="893"/>
      <c r="E344" s="893"/>
      <c r="F344" s="894"/>
      <c r="G344" s="892"/>
      <c r="H344" s="893"/>
      <c r="I344" s="893"/>
      <c r="J344" s="893"/>
      <c r="K344" s="894"/>
    </row>
    <row r="345" spans="1:11" x14ac:dyDescent="0.25">
      <c r="A345" s="892"/>
      <c r="B345" s="893"/>
      <c r="C345" s="893"/>
      <c r="D345" s="893"/>
      <c r="E345" s="893"/>
      <c r="F345" s="894"/>
      <c r="G345" s="892"/>
      <c r="H345" s="893"/>
      <c r="I345" s="893"/>
      <c r="J345" s="893"/>
      <c r="K345" s="894"/>
    </row>
    <row r="346" spans="1:11" x14ac:dyDescent="0.25">
      <c r="A346" s="892"/>
      <c r="B346" s="893"/>
      <c r="C346" s="893"/>
      <c r="D346" s="893"/>
      <c r="E346" s="893"/>
      <c r="F346" s="894"/>
      <c r="G346" s="892"/>
      <c r="H346" s="893"/>
      <c r="I346" s="893"/>
      <c r="J346" s="893"/>
      <c r="K346" s="894"/>
    </row>
    <row r="347" spans="1:11" x14ac:dyDescent="0.25">
      <c r="A347" s="892"/>
      <c r="B347" s="893"/>
      <c r="C347" s="893"/>
      <c r="D347" s="893"/>
      <c r="E347" s="893"/>
      <c r="F347" s="894"/>
      <c r="G347" s="892"/>
      <c r="H347" s="893"/>
      <c r="I347" s="893"/>
      <c r="J347" s="893"/>
      <c r="K347" s="894"/>
    </row>
    <row r="348" spans="1:11" x14ac:dyDescent="0.25">
      <c r="A348" s="892"/>
      <c r="B348" s="893"/>
      <c r="C348" s="893"/>
      <c r="D348" s="893"/>
      <c r="E348" s="893"/>
      <c r="F348" s="894"/>
      <c r="G348" s="892"/>
      <c r="H348" s="893"/>
      <c r="I348" s="893"/>
      <c r="J348" s="893"/>
      <c r="K348" s="894"/>
    </row>
    <row r="349" spans="1:11" x14ac:dyDescent="0.25">
      <c r="A349" s="892"/>
      <c r="B349" s="893"/>
      <c r="C349" s="893"/>
      <c r="D349" s="893"/>
      <c r="E349" s="893"/>
      <c r="F349" s="894"/>
      <c r="G349" s="892"/>
      <c r="H349" s="893"/>
      <c r="I349" s="893"/>
      <c r="J349" s="893"/>
      <c r="K349" s="894"/>
    </row>
    <row r="350" spans="1:11" x14ac:dyDescent="0.25">
      <c r="A350" s="892"/>
      <c r="B350" s="893"/>
      <c r="C350" s="893"/>
      <c r="D350" s="893"/>
      <c r="E350" s="893"/>
      <c r="F350" s="894"/>
      <c r="G350" s="892"/>
      <c r="H350" s="893"/>
      <c r="I350" s="893"/>
      <c r="J350" s="893"/>
      <c r="K350" s="894"/>
    </row>
    <row r="351" spans="1:11" x14ac:dyDescent="0.25">
      <c r="A351" s="892"/>
      <c r="B351" s="893"/>
      <c r="C351" s="893"/>
      <c r="D351" s="893"/>
      <c r="E351" s="893"/>
      <c r="F351" s="894"/>
      <c r="G351" s="892"/>
      <c r="H351" s="893"/>
      <c r="I351" s="893"/>
      <c r="J351" s="893"/>
      <c r="K351" s="894"/>
    </row>
    <row r="352" spans="1:11" x14ac:dyDescent="0.25">
      <c r="A352" s="892"/>
      <c r="B352" s="893"/>
      <c r="C352" s="893"/>
      <c r="D352" s="893"/>
      <c r="E352" s="893"/>
      <c r="F352" s="894"/>
      <c r="G352" s="892"/>
      <c r="H352" s="893"/>
      <c r="I352" s="893"/>
      <c r="J352" s="893"/>
      <c r="K352" s="894"/>
    </row>
    <row r="353" spans="1:11" x14ac:dyDescent="0.25">
      <c r="A353" s="892"/>
      <c r="B353" s="893"/>
      <c r="C353" s="893"/>
      <c r="D353" s="893"/>
      <c r="E353" s="893"/>
      <c r="F353" s="894"/>
      <c r="G353" s="892"/>
      <c r="H353" s="893"/>
      <c r="I353" s="893"/>
      <c r="J353" s="893"/>
      <c r="K353" s="894"/>
    </row>
    <row r="354" spans="1:11" x14ac:dyDescent="0.25">
      <c r="A354" s="892"/>
      <c r="B354" s="893"/>
      <c r="C354" s="893"/>
      <c r="D354" s="893"/>
      <c r="E354" s="893"/>
      <c r="F354" s="894"/>
      <c r="G354" s="892"/>
      <c r="H354" s="893"/>
      <c r="I354" s="893"/>
      <c r="J354" s="893"/>
      <c r="K354" s="894"/>
    </row>
    <row r="355" spans="1:11" x14ac:dyDescent="0.25">
      <c r="A355" s="892"/>
      <c r="B355" s="893"/>
      <c r="C355" s="893"/>
      <c r="D355" s="893"/>
      <c r="E355" s="893"/>
      <c r="F355" s="894"/>
      <c r="G355" s="892"/>
      <c r="H355" s="893"/>
      <c r="I355" s="893"/>
      <c r="J355" s="893"/>
      <c r="K355" s="894"/>
    </row>
    <row r="356" spans="1:11" ht="15.75" thickBot="1" x14ac:dyDescent="0.3">
      <c r="A356" s="892"/>
      <c r="B356" s="893"/>
      <c r="C356" s="893"/>
      <c r="D356" s="893"/>
      <c r="E356" s="893"/>
      <c r="F356" s="894"/>
      <c r="G356" s="892"/>
      <c r="H356" s="893"/>
      <c r="I356" s="893"/>
      <c r="J356" s="893"/>
      <c r="K356" s="894"/>
    </row>
    <row r="357" spans="1:11" x14ac:dyDescent="0.25">
      <c r="A357" s="1040" t="s">
        <v>1276</v>
      </c>
      <c r="B357" s="1041"/>
      <c r="C357" s="1041"/>
      <c r="D357" s="1041"/>
      <c r="E357" s="1041"/>
      <c r="F357" s="1042"/>
      <c r="G357" s="1029" t="s">
        <v>1276</v>
      </c>
      <c r="H357" s="1035"/>
      <c r="I357" s="1035"/>
      <c r="J357" s="1035"/>
      <c r="K357" s="1036"/>
    </row>
    <row r="358" spans="1:11" ht="22.5" customHeight="1" thickBot="1" x14ac:dyDescent="0.3">
      <c r="A358" s="1043"/>
      <c r="B358" s="1044"/>
      <c r="C358" s="1044"/>
      <c r="D358" s="1044"/>
      <c r="E358" s="1044"/>
      <c r="F358" s="1045"/>
      <c r="G358" s="1037"/>
      <c r="H358" s="1038"/>
      <c r="I358" s="1038"/>
      <c r="J358" s="1038"/>
      <c r="K358" s="1039"/>
    </row>
    <row r="359" spans="1:11" x14ac:dyDescent="0.25">
      <c r="A359" s="907"/>
      <c r="B359" s="908"/>
      <c r="C359" s="908"/>
      <c r="D359" s="908"/>
      <c r="E359" s="908"/>
      <c r="F359" s="909"/>
      <c r="G359" s="907"/>
      <c r="H359" s="908"/>
      <c r="I359" s="908"/>
      <c r="J359" s="908"/>
      <c r="K359" s="909"/>
    </row>
    <row r="360" spans="1:11" x14ac:dyDescent="0.25">
      <c r="A360" s="892"/>
      <c r="B360" s="893"/>
      <c r="C360" s="893"/>
      <c r="D360" s="893"/>
      <c r="E360" s="893"/>
      <c r="F360" s="894"/>
      <c r="G360" s="892"/>
      <c r="H360" s="893"/>
      <c r="I360" s="893"/>
      <c r="J360" s="893"/>
      <c r="K360" s="894"/>
    </row>
    <row r="361" spans="1:11" x14ac:dyDescent="0.25">
      <c r="A361" s="892"/>
      <c r="B361" s="893"/>
      <c r="C361" s="893"/>
      <c r="D361" s="893"/>
      <c r="E361" s="893"/>
      <c r="F361" s="894"/>
      <c r="G361" s="892"/>
      <c r="H361" s="893"/>
      <c r="I361" s="893"/>
      <c r="J361" s="893"/>
      <c r="K361" s="894"/>
    </row>
    <row r="362" spans="1:11" x14ac:dyDescent="0.25">
      <c r="A362" s="892"/>
      <c r="B362" s="893"/>
      <c r="C362" s="893"/>
      <c r="D362" s="893"/>
      <c r="E362" s="893"/>
      <c r="F362" s="894"/>
      <c r="G362" s="892"/>
      <c r="H362" s="893"/>
      <c r="I362" s="893"/>
      <c r="J362" s="893"/>
      <c r="K362" s="894"/>
    </row>
    <row r="363" spans="1:11" x14ac:dyDescent="0.25">
      <c r="A363" s="892"/>
      <c r="B363" s="893"/>
      <c r="C363" s="893"/>
      <c r="D363" s="893"/>
      <c r="E363" s="893"/>
      <c r="F363" s="894"/>
      <c r="G363" s="892"/>
      <c r="H363" s="893"/>
      <c r="I363" s="893"/>
      <c r="J363" s="893"/>
      <c r="K363" s="894"/>
    </row>
    <row r="364" spans="1:11" x14ac:dyDescent="0.25">
      <c r="A364" s="892"/>
      <c r="B364" s="893"/>
      <c r="C364" s="893"/>
      <c r="D364" s="893"/>
      <c r="E364" s="893"/>
      <c r="F364" s="894"/>
      <c r="G364" s="892"/>
      <c r="H364" s="893"/>
      <c r="I364" s="893"/>
      <c r="J364" s="893"/>
      <c r="K364" s="894"/>
    </row>
    <row r="365" spans="1:11" x14ac:dyDescent="0.25">
      <c r="A365" s="892"/>
      <c r="B365" s="893"/>
      <c r="C365" s="893"/>
      <c r="D365" s="893"/>
      <c r="E365" s="893"/>
      <c r="F365" s="894"/>
      <c r="G365" s="892"/>
      <c r="H365" s="893"/>
      <c r="I365" s="893"/>
      <c r="J365" s="893"/>
      <c r="K365" s="894"/>
    </row>
    <row r="366" spans="1:11" x14ac:dyDescent="0.25">
      <c r="A366" s="892"/>
      <c r="B366" s="893"/>
      <c r="C366" s="893"/>
      <c r="D366" s="893"/>
      <c r="E366" s="893"/>
      <c r="F366" s="894"/>
      <c r="G366" s="892"/>
      <c r="H366" s="893"/>
      <c r="I366" s="893"/>
      <c r="J366" s="893"/>
      <c r="K366" s="894"/>
    </row>
    <row r="367" spans="1:11" x14ac:dyDescent="0.25">
      <c r="A367" s="892"/>
      <c r="B367" s="893"/>
      <c r="C367" s="893"/>
      <c r="D367" s="893"/>
      <c r="E367" s="893"/>
      <c r="F367" s="894"/>
      <c r="G367" s="892"/>
      <c r="H367" s="893"/>
      <c r="I367" s="893"/>
      <c r="J367" s="893"/>
      <c r="K367" s="894"/>
    </row>
    <row r="368" spans="1:11" x14ac:dyDescent="0.25">
      <c r="A368" s="892"/>
      <c r="B368" s="893"/>
      <c r="C368" s="893"/>
      <c r="D368" s="893"/>
      <c r="E368" s="893"/>
      <c r="F368" s="894"/>
      <c r="G368" s="892"/>
      <c r="H368" s="893"/>
      <c r="I368" s="893"/>
      <c r="J368" s="893"/>
      <c r="K368" s="894"/>
    </row>
    <row r="369" spans="1:11" x14ac:dyDescent="0.25">
      <c r="A369" s="892"/>
      <c r="B369" s="893"/>
      <c r="C369" s="893"/>
      <c r="D369" s="893"/>
      <c r="E369" s="893"/>
      <c r="F369" s="894"/>
      <c r="G369" s="892"/>
      <c r="H369" s="893"/>
      <c r="I369" s="893"/>
      <c r="J369" s="893"/>
      <c r="K369" s="894"/>
    </row>
    <row r="370" spans="1:11" x14ac:dyDescent="0.25">
      <c r="A370" s="892"/>
      <c r="B370" s="893"/>
      <c r="C370" s="893"/>
      <c r="D370" s="893"/>
      <c r="E370" s="893"/>
      <c r="F370" s="894"/>
      <c r="G370" s="892"/>
      <c r="H370" s="893"/>
      <c r="I370" s="893"/>
      <c r="J370" s="893"/>
      <c r="K370" s="894"/>
    </row>
    <row r="371" spans="1:11" x14ac:dyDescent="0.25">
      <c r="A371" s="892"/>
      <c r="B371" s="893"/>
      <c r="C371" s="893"/>
      <c r="D371" s="893"/>
      <c r="E371" s="893"/>
      <c r="F371" s="894"/>
      <c r="G371" s="892"/>
      <c r="H371" s="893"/>
      <c r="I371" s="893"/>
      <c r="J371" s="893"/>
      <c r="K371" s="894"/>
    </row>
    <row r="372" spans="1:11" ht="15.75" thickBot="1" x14ac:dyDescent="0.3">
      <c r="A372" s="892"/>
      <c r="B372" s="893"/>
      <c r="C372" s="893"/>
      <c r="D372" s="893"/>
      <c r="E372" s="893"/>
      <c r="F372" s="894"/>
      <c r="G372" s="892"/>
      <c r="H372" s="893"/>
      <c r="I372" s="893"/>
      <c r="J372" s="893"/>
      <c r="K372" s="894"/>
    </row>
    <row r="373" spans="1:11" x14ac:dyDescent="0.25">
      <c r="A373" s="1040" t="s">
        <v>1277</v>
      </c>
      <c r="B373" s="1041"/>
      <c r="C373" s="1041"/>
      <c r="D373" s="1041"/>
      <c r="E373" s="1041"/>
      <c r="F373" s="1042"/>
      <c r="G373" s="1029" t="s">
        <v>1278</v>
      </c>
      <c r="H373" s="1035"/>
      <c r="I373" s="1035"/>
      <c r="J373" s="1035"/>
      <c r="K373" s="1036"/>
    </row>
    <row r="374" spans="1:11" ht="15.75" thickBot="1" x14ac:dyDescent="0.3">
      <c r="A374" s="1043"/>
      <c r="B374" s="1044"/>
      <c r="C374" s="1044"/>
      <c r="D374" s="1044"/>
      <c r="E374" s="1044"/>
      <c r="F374" s="1045"/>
      <c r="G374" s="1037"/>
      <c r="H374" s="1038"/>
      <c r="I374" s="1038"/>
      <c r="J374" s="1038"/>
      <c r="K374" s="1039"/>
    </row>
    <row r="375" spans="1:11" ht="15.75" hidden="1" thickBot="1" x14ac:dyDescent="0.3">
      <c r="A375" s="907" t="s">
        <v>503</v>
      </c>
      <c r="B375" s="908"/>
      <c r="C375" s="908"/>
      <c r="D375" s="908"/>
      <c r="E375" s="908"/>
      <c r="F375" s="909"/>
      <c r="G375" s="907" t="s">
        <v>504</v>
      </c>
      <c r="H375" s="908"/>
      <c r="I375" s="908"/>
      <c r="J375" s="908"/>
      <c r="K375" s="909"/>
    </row>
    <row r="376" spans="1:11" ht="15.75" hidden="1" thickBot="1" x14ac:dyDescent="0.3">
      <c r="A376" s="892"/>
      <c r="B376" s="893"/>
      <c r="C376" s="893"/>
      <c r="D376" s="893"/>
      <c r="E376" s="893"/>
      <c r="F376" s="894"/>
      <c r="G376" s="892"/>
      <c r="H376" s="893"/>
      <c r="I376" s="893"/>
      <c r="J376" s="893"/>
      <c r="K376" s="894"/>
    </row>
    <row r="377" spans="1:11" ht="15.75" hidden="1" thickBot="1" x14ac:dyDescent="0.3">
      <c r="A377" s="892"/>
      <c r="B377" s="893"/>
      <c r="C377" s="893"/>
      <c r="D377" s="893"/>
      <c r="E377" s="893"/>
      <c r="F377" s="894"/>
      <c r="G377" s="892"/>
      <c r="H377" s="893"/>
      <c r="I377" s="893"/>
      <c r="J377" s="893"/>
      <c r="K377" s="894"/>
    </row>
    <row r="378" spans="1:11" ht="15.75" hidden="1" thickBot="1" x14ac:dyDescent="0.3">
      <c r="A378" s="892"/>
      <c r="B378" s="893"/>
      <c r="C378" s="893"/>
      <c r="D378" s="893"/>
      <c r="E378" s="893"/>
      <c r="F378" s="894"/>
      <c r="G378" s="892"/>
      <c r="H378" s="893"/>
      <c r="I378" s="893"/>
      <c r="J378" s="893"/>
      <c r="K378" s="894"/>
    </row>
    <row r="379" spans="1:11" ht="15.75" hidden="1" thickBot="1" x14ac:dyDescent="0.3">
      <c r="A379" s="892"/>
      <c r="B379" s="893"/>
      <c r="C379" s="893"/>
      <c r="D379" s="893"/>
      <c r="E379" s="893"/>
      <c r="F379" s="894"/>
      <c r="G379" s="892"/>
      <c r="H379" s="893"/>
      <c r="I379" s="893"/>
      <c r="J379" s="893"/>
      <c r="K379" s="894"/>
    </row>
    <row r="380" spans="1:11" ht="15.75" hidden="1" thickBot="1" x14ac:dyDescent="0.3">
      <c r="A380" s="892"/>
      <c r="B380" s="893"/>
      <c r="C380" s="893"/>
      <c r="D380" s="893"/>
      <c r="E380" s="893"/>
      <c r="F380" s="894"/>
      <c r="G380" s="892"/>
      <c r="H380" s="893"/>
      <c r="I380" s="893"/>
      <c r="J380" s="893"/>
      <c r="K380" s="894"/>
    </row>
    <row r="381" spans="1:11" ht="15.75" hidden="1" thickBot="1" x14ac:dyDescent="0.3">
      <c r="A381" s="892"/>
      <c r="B381" s="893"/>
      <c r="C381" s="893"/>
      <c r="D381" s="893"/>
      <c r="E381" s="893"/>
      <c r="F381" s="894"/>
      <c r="G381" s="892"/>
      <c r="H381" s="893"/>
      <c r="I381" s="893"/>
      <c r="J381" s="893"/>
      <c r="K381" s="894"/>
    </row>
    <row r="382" spans="1:11" ht="15.75" hidden="1" thickBot="1" x14ac:dyDescent="0.3">
      <c r="A382" s="892"/>
      <c r="B382" s="893"/>
      <c r="C382" s="893"/>
      <c r="D382" s="893"/>
      <c r="E382" s="893"/>
      <c r="F382" s="894"/>
      <c r="G382" s="892"/>
      <c r="H382" s="893"/>
      <c r="I382" s="893"/>
      <c r="J382" s="893"/>
      <c r="K382" s="894"/>
    </row>
    <row r="383" spans="1:11" ht="15.75" hidden="1" thickBot="1" x14ac:dyDescent="0.3">
      <c r="A383" s="892"/>
      <c r="B383" s="893"/>
      <c r="C383" s="893"/>
      <c r="D383" s="893"/>
      <c r="E383" s="893"/>
      <c r="F383" s="894"/>
      <c r="G383" s="892"/>
      <c r="H383" s="893"/>
      <c r="I383" s="893"/>
      <c r="J383" s="893"/>
      <c r="K383" s="894"/>
    </row>
    <row r="384" spans="1:11" ht="15.75" hidden="1" thickBot="1" x14ac:dyDescent="0.3">
      <c r="A384" s="892"/>
      <c r="B384" s="893"/>
      <c r="C384" s="893"/>
      <c r="D384" s="893"/>
      <c r="E384" s="893"/>
      <c r="F384" s="894"/>
      <c r="G384" s="892"/>
      <c r="H384" s="893"/>
      <c r="I384" s="893"/>
      <c r="J384" s="893"/>
      <c r="K384" s="894"/>
    </row>
    <row r="385" spans="1:11" ht="15.75" hidden="1" thickBot="1" x14ac:dyDescent="0.3">
      <c r="A385" s="892"/>
      <c r="B385" s="893"/>
      <c r="C385" s="893"/>
      <c r="D385" s="893"/>
      <c r="E385" s="893"/>
      <c r="F385" s="894"/>
      <c r="G385" s="892"/>
      <c r="H385" s="893"/>
      <c r="I385" s="893"/>
      <c r="J385" s="893"/>
      <c r="K385" s="894"/>
    </row>
    <row r="386" spans="1:11" ht="15.75" hidden="1" thickBot="1" x14ac:dyDescent="0.3">
      <c r="A386" s="892"/>
      <c r="B386" s="893"/>
      <c r="C386" s="893"/>
      <c r="D386" s="893"/>
      <c r="E386" s="893"/>
      <c r="F386" s="894"/>
      <c r="G386" s="892"/>
      <c r="H386" s="893"/>
      <c r="I386" s="893"/>
      <c r="J386" s="893"/>
      <c r="K386" s="894"/>
    </row>
    <row r="387" spans="1:11" ht="15.75" hidden="1" thickBot="1" x14ac:dyDescent="0.3">
      <c r="A387" s="892"/>
      <c r="B387" s="893"/>
      <c r="C387" s="893"/>
      <c r="D387" s="893"/>
      <c r="E387" s="893"/>
      <c r="F387" s="894"/>
      <c r="G387" s="892"/>
      <c r="H387" s="893"/>
      <c r="I387" s="893"/>
      <c r="J387" s="893"/>
      <c r="K387" s="894"/>
    </row>
    <row r="388" spans="1:11" ht="15.75" hidden="1" thickBot="1" x14ac:dyDescent="0.3">
      <c r="A388" s="892"/>
      <c r="B388" s="893"/>
      <c r="C388" s="893"/>
      <c r="D388" s="893"/>
      <c r="E388" s="893"/>
      <c r="F388" s="894"/>
      <c r="G388" s="892"/>
      <c r="H388" s="893"/>
      <c r="I388" s="893"/>
      <c r="J388" s="893"/>
      <c r="K388" s="894"/>
    </row>
    <row r="389" spans="1:11" ht="15.75" hidden="1" thickBot="1" x14ac:dyDescent="0.3">
      <c r="A389" s="1029"/>
      <c r="B389" s="1035"/>
      <c r="C389" s="1035"/>
      <c r="D389" s="1035"/>
      <c r="E389" s="1035"/>
      <c r="F389" s="1036"/>
      <c r="G389" s="1029"/>
      <c r="H389" s="1035"/>
      <c r="I389" s="1035"/>
      <c r="J389" s="1035"/>
      <c r="K389" s="1036"/>
    </row>
    <row r="390" spans="1:11" ht="26.25" hidden="1" customHeight="1" thickBot="1" x14ac:dyDescent="0.3">
      <c r="A390" s="1037"/>
      <c r="B390" s="1038"/>
      <c r="C390" s="1038"/>
      <c r="D390" s="1038"/>
      <c r="E390" s="1038"/>
      <c r="F390" s="1039"/>
      <c r="G390" s="1037"/>
      <c r="H390" s="1038"/>
      <c r="I390" s="1038"/>
      <c r="J390" s="1038"/>
      <c r="K390" s="1039"/>
    </row>
    <row r="391" spans="1:11" x14ac:dyDescent="0.25">
      <c r="A391" s="907" t="s">
        <v>503</v>
      </c>
      <c r="B391" s="908"/>
      <c r="C391" s="908"/>
      <c r="D391" s="908"/>
      <c r="E391" s="908"/>
      <c r="F391" s="909"/>
      <c r="G391" s="907"/>
      <c r="H391" s="908"/>
      <c r="I391" s="908"/>
      <c r="J391" s="908"/>
      <c r="K391" s="909"/>
    </row>
    <row r="392" spans="1:11" x14ac:dyDescent="0.25">
      <c r="A392" s="892"/>
      <c r="B392" s="893"/>
      <c r="C392" s="893"/>
      <c r="D392" s="893"/>
      <c r="E392" s="893"/>
      <c r="F392" s="894"/>
      <c r="G392" s="892"/>
      <c r="H392" s="893"/>
      <c r="I392" s="893"/>
      <c r="J392" s="893"/>
      <c r="K392" s="894"/>
    </row>
    <row r="393" spans="1:11" x14ac:dyDescent="0.25">
      <c r="A393" s="892"/>
      <c r="B393" s="893"/>
      <c r="C393" s="893"/>
      <c r="D393" s="893"/>
      <c r="E393" s="893"/>
      <c r="F393" s="894"/>
      <c r="G393" s="892"/>
      <c r="H393" s="893"/>
      <c r="I393" s="893"/>
      <c r="J393" s="893"/>
      <c r="K393" s="894"/>
    </row>
    <row r="394" spans="1:11" x14ac:dyDescent="0.25">
      <c r="A394" s="892"/>
      <c r="B394" s="893"/>
      <c r="C394" s="893"/>
      <c r="D394" s="893"/>
      <c r="E394" s="893"/>
      <c r="F394" s="894"/>
      <c r="G394" s="892"/>
      <c r="H394" s="893"/>
      <c r="I394" s="893"/>
      <c r="J394" s="893"/>
      <c r="K394" s="894"/>
    </row>
    <row r="395" spans="1:11" x14ac:dyDescent="0.25">
      <c r="A395" s="892"/>
      <c r="B395" s="893"/>
      <c r="C395" s="893"/>
      <c r="D395" s="893"/>
      <c r="E395" s="893"/>
      <c r="F395" s="894"/>
      <c r="G395" s="892"/>
      <c r="H395" s="893"/>
      <c r="I395" s="893"/>
      <c r="J395" s="893"/>
      <c r="K395" s="894"/>
    </row>
    <row r="396" spans="1:11" x14ac:dyDescent="0.25">
      <c r="A396" s="892"/>
      <c r="B396" s="893"/>
      <c r="C396" s="893"/>
      <c r="D396" s="893"/>
      <c r="E396" s="893"/>
      <c r="F396" s="894"/>
      <c r="G396" s="892"/>
      <c r="H396" s="893"/>
      <c r="I396" s="893"/>
      <c r="J396" s="893"/>
      <c r="K396" s="894"/>
    </row>
    <row r="397" spans="1:11" x14ac:dyDescent="0.25">
      <c r="A397" s="892"/>
      <c r="B397" s="893"/>
      <c r="C397" s="893"/>
      <c r="D397" s="893"/>
      <c r="E397" s="893"/>
      <c r="F397" s="894"/>
      <c r="G397" s="892"/>
      <c r="H397" s="893"/>
      <c r="I397" s="893"/>
      <c r="J397" s="893"/>
      <c r="K397" s="894"/>
    </row>
    <row r="398" spans="1:11" x14ac:dyDescent="0.25">
      <c r="A398" s="892"/>
      <c r="B398" s="893"/>
      <c r="C398" s="893"/>
      <c r="D398" s="893"/>
      <c r="E398" s="893"/>
      <c r="F398" s="894"/>
      <c r="G398" s="892"/>
      <c r="H398" s="893"/>
      <c r="I398" s="893"/>
      <c r="J398" s="893"/>
      <c r="K398" s="894"/>
    </row>
    <row r="399" spans="1:11" x14ac:dyDescent="0.25">
      <c r="A399" s="892"/>
      <c r="B399" s="893"/>
      <c r="C399" s="893"/>
      <c r="D399" s="893"/>
      <c r="E399" s="893"/>
      <c r="F399" s="894"/>
      <c r="G399" s="892"/>
      <c r="H399" s="893"/>
      <c r="I399" s="893"/>
      <c r="J399" s="893"/>
      <c r="K399" s="894"/>
    </row>
    <row r="400" spans="1:11" x14ac:dyDescent="0.25">
      <c r="A400" s="892"/>
      <c r="B400" s="893"/>
      <c r="C400" s="893"/>
      <c r="D400" s="893"/>
      <c r="E400" s="893"/>
      <c r="F400" s="894"/>
      <c r="G400" s="892"/>
      <c r="H400" s="893"/>
      <c r="I400" s="893"/>
      <c r="J400" s="893"/>
      <c r="K400" s="894"/>
    </row>
    <row r="401" spans="1:11" x14ac:dyDescent="0.25">
      <c r="A401" s="892"/>
      <c r="B401" s="893"/>
      <c r="C401" s="893"/>
      <c r="D401" s="893"/>
      <c r="E401" s="893"/>
      <c r="F401" s="894"/>
      <c r="G401" s="892"/>
      <c r="H401" s="893"/>
      <c r="I401" s="893"/>
      <c r="J401" s="893"/>
      <c r="K401" s="894"/>
    </row>
    <row r="402" spans="1:11" x14ac:dyDescent="0.25">
      <c r="A402" s="892"/>
      <c r="B402" s="893"/>
      <c r="C402" s="893"/>
      <c r="D402" s="893"/>
      <c r="E402" s="893"/>
      <c r="F402" s="894"/>
      <c r="G402" s="892"/>
      <c r="H402" s="893"/>
      <c r="I402" s="893"/>
      <c r="J402" s="893"/>
      <c r="K402" s="894"/>
    </row>
    <row r="403" spans="1:11" x14ac:dyDescent="0.25">
      <c r="A403" s="892"/>
      <c r="B403" s="893"/>
      <c r="C403" s="893"/>
      <c r="D403" s="893"/>
      <c r="E403" s="893"/>
      <c r="F403" s="894"/>
      <c r="G403" s="892"/>
      <c r="H403" s="893"/>
      <c r="I403" s="893"/>
      <c r="J403" s="893"/>
      <c r="K403" s="894"/>
    </row>
    <row r="404" spans="1:11" ht="15.75" thickBot="1" x14ac:dyDescent="0.3">
      <c r="A404" s="892"/>
      <c r="B404" s="893"/>
      <c r="C404" s="893"/>
      <c r="D404" s="893"/>
      <c r="E404" s="893"/>
      <c r="F404" s="894"/>
      <c r="G404" s="892"/>
      <c r="H404" s="893"/>
      <c r="I404" s="893"/>
      <c r="J404" s="893"/>
      <c r="K404" s="894"/>
    </row>
    <row r="405" spans="1:11" x14ac:dyDescent="0.25">
      <c r="A405" s="1029" t="s">
        <v>1279</v>
      </c>
      <c r="B405" s="1035"/>
      <c r="C405" s="1035"/>
      <c r="D405" s="1035"/>
      <c r="E405" s="1035"/>
      <c r="F405" s="1036"/>
      <c r="G405" s="1029" t="s">
        <v>1280</v>
      </c>
      <c r="H405" s="1035"/>
      <c r="I405" s="1035"/>
      <c r="J405" s="1035"/>
      <c r="K405" s="1036"/>
    </row>
    <row r="406" spans="1:11" ht="25.5" customHeight="1" thickBot="1" x14ac:dyDescent="0.3">
      <c r="A406" s="1037"/>
      <c r="B406" s="1038"/>
      <c r="C406" s="1038"/>
      <c r="D406" s="1038"/>
      <c r="E406" s="1038"/>
      <c r="F406" s="1039"/>
      <c r="G406" s="1037"/>
      <c r="H406" s="1038"/>
      <c r="I406" s="1038"/>
      <c r="J406" s="1038"/>
      <c r="K406" s="1039"/>
    </row>
    <row r="407" spans="1:11" x14ac:dyDescent="0.25">
      <c r="A407" s="907" t="s">
        <v>503</v>
      </c>
      <c r="B407" s="908"/>
      <c r="C407" s="908"/>
      <c r="D407" s="908"/>
      <c r="E407" s="908"/>
      <c r="F407" s="909"/>
      <c r="G407" s="907" t="s">
        <v>504</v>
      </c>
      <c r="H407" s="908"/>
      <c r="I407" s="908"/>
      <c r="J407" s="908"/>
      <c r="K407" s="909"/>
    </row>
    <row r="408" spans="1:11" x14ac:dyDescent="0.25">
      <c r="A408" s="892"/>
      <c r="B408" s="893"/>
      <c r="C408" s="893"/>
      <c r="D408" s="893"/>
      <c r="E408" s="893"/>
      <c r="F408" s="894"/>
      <c r="G408" s="892"/>
      <c r="H408" s="893"/>
      <c r="I408" s="893"/>
      <c r="J408" s="893"/>
      <c r="K408" s="894"/>
    </row>
    <row r="409" spans="1:11" x14ac:dyDescent="0.25">
      <c r="A409" s="892"/>
      <c r="B409" s="893"/>
      <c r="C409" s="893"/>
      <c r="D409" s="893"/>
      <c r="E409" s="893"/>
      <c r="F409" s="894"/>
      <c r="G409" s="892"/>
      <c r="H409" s="893"/>
      <c r="I409" s="893"/>
      <c r="J409" s="893"/>
      <c r="K409" s="894"/>
    </row>
    <row r="410" spans="1:11" x14ac:dyDescent="0.25">
      <c r="A410" s="892"/>
      <c r="B410" s="893"/>
      <c r="C410" s="893"/>
      <c r="D410" s="893"/>
      <c r="E410" s="893"/>
      <c r="F410" s="894"/>
      <c r="G410" s="892"/>
      <c r="H410" s="893"/>
      <c r="I410" s="893"/>
      <c r="J410" s="893"/>
      <c r="K410" s="894"/>
    </row>
    <row r="411" spans="1:11" x14ac:dyDescent="0.25">
      <c r="A411" s="892"/>
      <c r="B411" s="893"/>
      <c r="C411" s="893"/>
      <c r="D411" s="893"/>
      <c r="E411" s="893"/>
      <c r="F411" s="894"/>
      <c r="G411" s="892"/>
      <c r="H411" s="893"/>
      <c r="I411" s="893"/>
      <c r="J411" s="893"/>
      <c r="K411" s="894"/>
    </row>
    <row r="412" spans="1:11" x14ac:dyDescent="0.25">
      <c r="A412" s="892"/>
      <c r="B412" s="893"/>
      <c r="C412" s="893"/>
      <c r="D412" s="893"/>
      <c r="E412" s="893"/>
      <c r="F412" s="894"/>
      <c r="G412" s="892"/>
      <c r="H412" s="893"/>
      <c r="I412" s="893"/>
      <c r="J412" s="893"/>
      <c r="K412" s="894"/>
    </row>
    <row r="413" spans="1:11" x14ac:dyDescent="0.25">
      <c r="A413" s="892"/>
      <c r="B413" s="893"/>
      <c r="C413" s="893"/>
      <c r="D413" s="893"/>
      <c r="E413" s="893"/>
      <c r="F413" s="894"/>
      <c r="G413" s="892"/>
      <c r="H413" s="893"/>
      <c r="I413" s="893"/>
      <c r="J413" s="893"/>
      <c r="K413" s="894"/>
    </row>
    <row r="414" spans="1:11" x14ac:dyDescent="0.25">
      <c r="A414" s="892"/>
      <c r="B414" s="893"/>
      <c r="C414" s="893"/>
      <c r="D414" s="893"/>
      <c r="E414" s="893"/>
      <c r="F414" s="894"/>
      <c r="G414" s="892"/>
      <c r="H414" s="893"/>
      <c r="I414" s="893"/>
      <c r="J414" s="893"/>
      <c r="K414" s="894"/>
    </row>
    <row r="415" spans="1:11" x14ac:dyDescent="0.25">
      <c r="A415" s="892"/>
      <c r="B415" s="893"/>
      <c r="C415" s="893"/>
      <c r="D415" s="893"/>
      <c r="E415" s="893"/>
      <c r="F415" s="894"/>
      <c r="G415" s="892"/>
      <c r="H415" s="893"/>
      <c r="I415" s="893"/>
      <c r="J415" s="893"/>
      <c r="K415" s="894"/>
    </row>
    <row r="416" spans="1:11" x14ac:dyDescent="0.25">
      <c r="A416" s="892"/>
      <c r="B416" s="893"/>
      <c r="C416" s="893"/>
      <c r="D416" s="893"/>
      <c r="E416" s="893"/>
      <c r="F416" s="894"/>
      <c r="G416" s="892"/>
      <c r="H416" s="893"/>
      <c r="I416" s="893"/>
      <c r="J416" s="893"/>
      <c r="K416" s="894"/>
    </row>
    <row r="417" spans="1:11" x14ac:dyDescent="0.25">
      <c r="A417" s="892"/>
      <c r="B417" s="893"/>
      <c r="C417" s="893"/>
      <c r="D417" s="893"/>
      <c r="E417" s="893"/>
      <c r="F417" s="894"/>
      <c r="G417" s="892"/>
      <c r="H417" s="893"/>
      <c r="I417" s="893"/>
      <c r="J417" s="893"/>
      <c r="K417" s="894"/>
    </row>
    <row r="418" spans="1:11" x14ac:dyDescent="0.25">
      <c r="A418" s="892"/>
      <c r="B418" s="893"/>
      <c r="C418" s="893"/>
      <c r="D418" s="893"/>
      <c r="E418" s="893"/>
      <c r="F418" s="894"/>
      <c r="G418" s="892"/>
      <c r="H418" s="893"/>
      <c r="I418" s="893"/>
      <c r="J418" s="893"/>
      <c r="K418" s="894"/>
    </row>
    <row r="419" spans="1:11" x14ac:dyDescent="0.25">
      <c r="A419" s="892"/>
      <c r="B419" s="893"/>
      <c r="C419" s="893"/>
      <c r="D419" s="893"/>
      <c r="E419" s="893"/>
      <c r="F419" s="894"/>
      <c r="G419" s="892"/>
      <c r="H419" s="893"/>
      <c r="I419" s="893"/>
      <c r="J419" s="893"/>
      <c r="K419" s="894"/>
    </row>
    <row r="420" spans="1:11" ht="15.75" thickBot="1" x14ac:dyDescent="0.3">
      <c r="A420" s="892"/>
      <c r="B420" s="893"/>
      <c r="C420" s="893"/>
      <c r="D420" s="893"/>
      <c r="E420" s="893"/>
      <c r="F420" s="894"/>
      <c r="G420" s="892"/>
      <c r="H420" s="893"/>
      <c r="I420" s="893"/>
      <c r="J420" s="893"/>
      <c r="K420" s="894"/>
    </row>
    <row r="421" spans="1:11" x14ac:dyDescent="0.25">
      <c r="A421" s="1029" t="s">
        <v>1011</v>
      </c>
      <c r="B421" s="1035"/>
      <c r="C421" s="1035"/>
      <c r="D421" s="1035"/>
      <c r="E421" s="1035"/>
      <c r="F421" s="1036"/>
      <c r="G421" s="1029" t="s">
        <v>1013</v>
      </c>
      <c r="H421" s="1035"/>
      <c r="I421" s="1035"/>
      <c r="J421" s="1035"/>
      <c r="K421" s="1036"/>
    </row>
    <row r="422" spans="1:11" ht="15.75" thickBot="1" x14ac:dyDescent="0.3">
      <c r="A422" s="1037"/>
      <c r="B422" s="1038"/>
      <c r="C422" s="1038"/>
      <c r="D422" s="1038"/>
      <c r="E422" s="1038"/>
      <c r="F422" s="1039"/>
      <c r="G422" s="1037"/>
      <c r="H422" s="1038"/>
      <c r="I422" s="1038"/>
      <c r="J422" s="1038"/>
      <c r="K422" s="1039"/>
    </row>
    <row r="423" spans="1:11" ht="15.75" hidden="1" thickBot="1" x14ac:dyDescent="0.3">
      <c r="A423" s="907" t="s">
        <v>503</v>
      </c>
      <c r="B423" s="908"/>
      <c r="C423" s="908"/>
      <c r="D423" s="908"/>
      <c r="E423" s="908"/>
      <c r="F423" s="909"/>
      <c r="G423" s="907" t="s">
        <v>504</v>
      </c>
      <c r="H423" s="908"/>
      <c r="I423" s="908"/>
      <c r="J423" s="908"/>
      <c r="K423" s="909"/>
    </row>
    <row r="424" spans="1:11" ht="15.75" hidden="1" thickBot="1" x14ac:dyDescent="0.3">
      <c r="A424" s="892"/>
      <c r="B424" s="893"/>
      <c r="C424" s="893"/>
      <c r="D424" s="893"/>
      <c r="E424" s="893"/>
      <c r="F424" s="894"/>
      <c r="G424" s="892"/>
      <c r="H424" s="893"/>
      <c r="I424" s="893"/>
      <c r="J424" s="893"/>
      <c r="K424" s="894"/>
    </row>
    <row r="425" spans="1:11" ht="15.75" hidden="1" thickBot="1" x14ac:dyDescent="0.3">
      <c r="A425" s="892"/>
      <c r="B425" s="893"/>
      <c r="C425" s="893"/>
      <c r="D425" s="893"/>
      <c r="E425" s="893"/>
      <c r="F425" s="894"/>
      <c r="G425" s="892"/>
      <c r="H425" s="893"/>
      <c r="I425" s="893"/>
      <c r="J425" s="893"/>
      <c r="K425" s="894"/>
    </row>
    <row r="426" spans="1:11" ht="15.75" hidden="1" thickBot="1" x14ac:dyDescent="0.3">
      <c r="A426" s="892"/>
      <c r="B426" s="893"/>
      <c r="C426" s="893"/>
      <c r="D426" s="893"/>
      <c r="E426" s="893"/>
      <c r="F426" s="894"/>
      <c r="G426" s="892"/>
      <c r="H426" s="893"/>
      <c r="I426" s="893"/>
      <c r="J426" s="893"/>
      <c r="K426" s="894"/>
    </row>
    <row r="427" spans="1:11" ht="15.75" hidden="1" thickBot="1" x14ac:dyDescent="0.3">
      <c r="A427" s="892"/>
      <c r="B427" s="893"/>
      <c r="C427" s="893"/>
      <c r="D427" s="893"/>
      <c r="E427" s="893"/>
      <c r="F427" s="894"/>
      <c r="G427" s="892"/>
      <c r="H427" s="893"/>
      <c r="I427" s="893"/>
      <c r="J427" s="893"/>
      <c r="K427" s="894"/>
    </row>
    <row r="428" spans="1:11" ht="15.75" hidden="1" thickBot="1" x14ac:dyDescent="0.3">
      <c r="A428" s="892"/>
      <c r="B428" s="893"/>
      <c r="C428" s="893"/>
      <c r="D428" s="893"/>
      <c r="E428" s="893"/>
      <c r="F428" s="894"/>
      <c r="G428" s="892"/>
      <c r="H428" s="893"/>
      <c r="I428" s="893"/>
      <c r="J428" s="893"/>
      <c r="K428" s="894"/>
    </row>
    <row r="429" spans="1:11" ht="15.75" hidden="1" thickBot="1" x14ac:dyDescent="0.3">
      <c r="A429" s="892"/>
      <c r="B429" s="893"/>
      <c r="C429" s="893"/>
      <c r="D429" s="893"/>
      <c r="E429" s="893"/>
      <c r="F429" s="894"/>
      <c r="G429" s="892"/>
      <c r="H429" s="893"/>
      <c r="I429" s="893"/>
      <c r="J429" s="893"/>
      <c r="K429" s="894"/>
    </row>
    <row r="430" spans="1:11" ht="15.75" hidden="1" thickBot="1" x14ac:dyDescent="0.3">
      <c r="A430" s="892"/>
      <c r="B430" s="893"/>
      <c r="C430" s="893"/>
      <c r="D430" s="893"/>
      <c r="E430" s="893"/>
      <c r="F430" s="894"/>
      <c r="G430" s="892"/>
      <c r="H430" s="893"/>
      <c r="I430" s="893"/>
      <c r="J430" s="893"/>
      <c r="K430" s="894"/>
    </row>
    <row r="431" spans="1:11" ht="15.75" hidden="1" thickBot="1" x14ac:dyDescent="0.3">
      <c r="A431" s="892"/>
      <c r="B431" s="893"/>
      <c r="C431" s="893"/>
      <c r="D431" s="893"/>
      <c r="E431" s="893"/>
      <c r="F431" s="894"/>
      <c r="G431" s="892"/>
      <c r="H431" s="893"/>
      <c r="I431" s="893"/>
      <c r="J431" s="893"/>
      <c r="K431" s="894"/>
    </row>
    <row r="432" spans="1:11" ht="15.75" hidden="1" thickBot="1" x14ac:dyDescent="0.3">
      <c r="A432" s="892"/>
      <c r="B432" s="893"/>
      <c r="C432" s="893"/>
      <c r="D432" s="893"/>
      <c r="E432" s="893"/>
      <c r="F432" s="894"/>
      <c r="G432" s="892"/>
      <c r="H432" s="893"/>
      <c r="I432" s="893"/>
      <c r="J432" s="893"/>
      <c r="K432" s="894"/>
    </row>
    <row r="433" spans="1:11" ht="15.75" hidden="1" thickBot="1" x14ac:dyDescent="0.3">
      <c r="A433" s="892"/>
      <c r="B433" s="893"/>
      <c r="C433" s="893"/>
      <c r="D433" s="893"/>
      <c r="E433" s="893"/>
      <c r="F433" s="894"/>
      <c r="G433" s="892"/>
      <c r="H433" s="893"/>
      <c r="I433" s="893"/>
      <c r="J433" s="893"/>
      <c r="K433" s="894"/>
    </row>
    <row r="434" spans="1:11" ht="15.75" hidden="1" thickBot="1" x14ac:dyDescent="0.3">
      <c r="A434" s="892"/>
      <c r="B434" s="893"/>
      <c r="C434" s="893"/>
      <c r="D434" s="893"/>
      <c r="E434" s="893"/>
      <c r="F434" s="894"/>
      <c r="G434" s="892"/>
      <c r="H434" s="893"/>
      <c r="I434" s="893"/>
      <c r="J434" s="893"/>
      <c r="K434" s="894"/>
    </row>
    <row r="435" spans="1:11" ht="15.75" hidden="1" thickBot="1" x14ac:dyDescent="0.3">
      <c r="A435" s="892"/>
      <c r="B435" s="893"/>
      <c r="C435" s="893"/>
      <c r="D435" s="893"/>
      <c r="E435" s="893"/>
      <c r="F435" s="894"/>
      <c r="G435" s="892"/>
      <c r="H435" s="893"/>
      <c r="I435" s="893"/>
      <c r="J435" s="893"/>
      <c r="K435" s="894"/>
    </row>
    <row r="436" spans="1:11" ht="15.75" hidden="1" thickBot="1" x14ac:dyDescent="0.3">
      <c r="A436" s="892"/>
      <c r="B436" s="893"/>
      <c r="C436" s="893"/>
      <c r="D436" s="893"/>
      <c r="E436" s="893"/>
      <c r="F436" s="894"/>
      <c r="G436" s="892"/>
      <c r="H436" s="893"/>
      <c r="I436" s="893"/>
      <c r="J436" s="893"/>
      <c r="K436" s="894"/>
    </row>
    <row r="437" spans="1:11" ht="15.75" hidden="1" thickBot="1" x14ac:dyDescent="0.3">
      <c r="A437" s="1029" t="s">
        <v>601</v>
      </c>
      <c r="B437" s="1035"/>
      <c r="C437" s="1035"/>
      <c r="D437" s="1035"/>
      <c r="E437" s="1035"/>
      <c r="F437" s="1036"/>
      <c r="G437" s="1029" t="s">
        <v>727</v>
      </c>
      <c r="H437" s="1035"/>
      <c r="I437" s="1035"/>
      <c r="J437" s="1035"/>
      <c r="K437" s="1036"/>
    </row>
    <row r="438" spans="1:11" ht="15.75" hidden="1" thickBot="1" x14ac:dyDescent="0.3">
      <c r="A438" s="1037"/>
      <c r="B438" s="1038"/>
      <c r="C438" s="1038"/>
      <c r="D438" s="1038"/>
      <c r="E438" s="1038"/>
      <c r="F438" s="1039"/>
      <c r="G438" s="1037"/>
      <c r="H438" s="1038"/>
      <c r="I438" s="1038"/>
      <c r="J438" s="1038"/>
      <c r="K438" s="1039"/>
    </row>
    <row r="439" spans="1:11" x14ac:dyDescent="0.25">
      <c r="A439" s="907" t="s">
        <v>503</v>
      </c>
      <c r="B439" s="908"/>
      <c r="C439" s="908"/>
      <c r="D439" s="908"/>
      <c r="E439" s="908"/>
      <c r="F439" s="909"/>
      <c r="G439" s="907" t="s">
        <v>504</v>
      </c>
      <c r="H439" s="908"/>
      <c r="I439" s="908"/>
      <c r="J439" s="908"/>
      <c r="K439" s="909"/>
    </row>
    <row r="440" spans="1:11" x14ac:dyDescent="0.25">
      <c r="A440" s="892"/>
      <c r="B440" s="893"/>
      <c r="C440" s="893"/>
      <c r="D440" s="893"/>
      <c r="E440" s="893"/>
      <c r="F440" s="894"/>
      <c r="G440" s="892"/>
      <c r="H440" s="893"/>
      <c r="I440" s="893"/>
      <c r="J440" s="893"/>
      <c r="K440" s="894"/>
    </row>
    <row r="441" spans="1:11" x14ac:dyDescent="0.25">
      <c r="A441" s="892"/>
      <c r="B441" s="893"/>
      <c r="C441" s="893"/>
      <c r="D441" s="893"/>
      <c r="E441" s="893"/>
      <c r="F441" s="894"/>
      <c r="G441" s="892"/>
      <c r="H441" s="893"/>
      <c r="I441" s="893"/>
      <c r="J441" s="893"/>
      <c r="K441" s="894"/>
    </row>
    <row r="442" spans="1:11" x14ac:dyDescent="0.25">
      <c r="A442" s="892"/>
      <c r="B442" s="893"/>
      <c r="C442" s="893"/>
      <c r="D442" s="893"/>
      <c r="E442" s="893"/>
      <c r="F442" s="894"/>
      <c r="G442" s="892"/>
      <c r="H442" s="893"/>
      <c r="I442" s="893"/>
      <c r="J442" s="893"/>
      <c r="K442" s="894"/>
    </row>
    <row r="443" spans="1:11" x14ac:dyDescent="0.25">
      <c r="A443" s="892"/>
      <c r="B443" s="893"/>
      <c r="C443" s="893"/>
      <c r="D443" s="893"/>
      <c r="E443" s="893"/>
      <c r="F443" s="894"/>
      <c r="G443" s="892"/>
      <c r="H443" s="893"/>
      <c r="I443" s="893"/>
      <c r="J443" s="893"/>
      <c r="K443" s="894"/>
    </row>
    <row r="444" spans="1:11" x14ac:dyDescent="0.25">
      <c r="A444" s="892"/>
      <c r="B444" s="893"/>
      <c r="C444" s="893"/>
      <c r="D444" s="893"/>
      <c r="E444" s="893"/>
      <c r="F444" s="894"/>
      <c r="G444" s="892"/>
      <c r="H444" s="893"/>
      <c r="I444" s="893"/>
      <c r="J444" s="893"/>
      <c r="K444" s="894"/>
    </row>
    <row r="445" spans="1:11" x14ac:dyDescent="0.25">
      <c r="A445" s="892"/>
      <c r="B445" s="893"/>
      <c r="C445" s="893"/>
      <c r="D445" s="893"/>
      <c r="E445" s="893"/>
      <c r="F445" s="894"/>
      <c r="G445" s="892"/>
      <c r="H445" s="893"/>
      <c r="I445" s="893"/>
      <c r="J445" s="893"/>
      <c r="K445" s="894"/>
    </row>
    <row r="446" spans="1:11" x14ac:dyDescent="0.25">
      <c r="A446" s="892"/>
      <c r="B446" s="893"/>
      <c r="C446" s="893"/>
      <c r="D446" s="893"/>
      <c r="E446" s="893"/>
      <c r="F446" s="894"/>
      <c r="G446" s="892"/>
      <c r="H446" s="893"/>
      <c r="I446" s="893"/>
      <c r="J446" s="893"/>
      <c r="K446" s="894"/>
    </row>
    <row r="447" spans="1:11" x14ac:dyDescent="0.25">
      <c r="A447" s="892"/>
      <c r="B447" s="893"/>
      <c r="C447" s="893"/>
      <c r="D447" s="893"/>
      <c r="E447" s="893"/>
      <c r="F447" s="894"/>
      <c r="G447" s="892"/>
      <c r="H447" s="893"/>
      <c r="I447" s="893"/>
      <c r="J447" s="893"/>
      <c r="K447" s="894"/>
    </row>
    <row r="448" spans="1:11" x14ac:dyDescent="0.25">
      <c r="A448" s="892"/>
      <c r="B448" s="893"/>
      <c r="C448" s="893"/>
      <c r="D448" s="893"/>
      <c r="E448" s="893"/>
      <c r="F448" s="894"/>
      <c r="G448" s="892"/>
      <c r="H448" s="893"/>
      <c r="I448" s="893"/>
      <c r="J448" s="893"/>
      <c r="K448" s="894"/>
    </row>
    <row r="449" spans="1:11" x14ac:dyDescent="0.25">
      <c r="A449" s="892"/>
      <c r="B449" s="893"/>
      <c r="C449" s="893"/>
      <c r="D449" s="893"/>
      <c r="E449" s="893"/>
      <c r="F449" s="894"/>
      <c r="G449" s="892"/>
      <c r="H449" s="893"/>
      <c r="I449" s="893"/>
      <c r="J449" s="893"/>
      <c r="K449" s="894"/>
    </row>
    <row r="450" spans="1:11" x14ac:dyDescent="0.25">
      <c r="A450" s="892"/>
      <c r="B450" s="893"/>
      <c r="C450" s="893"/>
      <c r="D450" s="893"/>
      <c r="E450" s="893"/>
      <c r="F450" s="894"/>
      <c r="G450" s="892"/>
      <c r="H450" s="893"/>
      <c r="I450" s="893"/>
      <c r="J450" s="893"/>
      <c r="K450" s="894"/>
    </row>
    <row r="451" spans="1:11" x14ac:dyDescent="0.25">
      <c r="A451" s="892"/>
      <c r="B451" s="893"/>
      <c r="C451" s="893"/>
      <c r="D451" s="893"/>
      <c r="E451" s="893"/>
      <c r="F451" s="894"/>
      <c r="G451" s="892"/>
      <c r="H451" s="893"/>
      <c r="I451" s="893"/>
      <c r="J451" s="893"/>
      <c r="K451" s="894"/>
    </row>
    <row r="452" spans="1:11" ht="15.75" thickBot="1" x14ac:dyDescent="0.3">
      <c r="A452" s="892"/>
      <c r="B452" s="893"/>
      <c r="C452" s="893"/>
      <c r="D452" s="893"/>
      <c r="E452" s="893"/>
      <c r="F452" s="894"/>
      <c r="G452" s="892"/>
      <c r="H452" s="893"/>
      <c r="I452" s="893"/>
      <c r="J452" s="893"/>
      <c r="K452" s="894"/>
    </row>
    <row r="453" spans="1:11" x14ac:dyDescent="0.25">
      <c r="A453" s="1029" t="s">
        <v>1281</v>
      </c>
      <c r="B453" s="1035"/>
      <c r="C453" s="1035"/>
      <c r="D453" s="1035"/>
      <c r="E453" s="1035"/>
      <c r="F453" s="1036"/>
      <c r="G453" s="1029" t="s">
        <v>1282</v>
      </c>
      <c r="H453" s="1035"/>
      <c r="I453" s="1035"/>
      <c r="J453" s="1035"/>
      <c r="K453" s="1036"/>
    </row>
    <row r="454" spans="1:11" ht="29.25" customHeight="1" thickBot="1" x14ac:dyDescent="0.3">
      <c r="A454" s="1037"/>
      <c r="B454" s="1038"/>
      <c r="C454" s="1038"/>
      <c r="D454" s="1038"/>
      <c r="E454" s="1038"/>
      <c r="F454" s="1039"/>
      <c r="G454" s="1037"/>
      <c r="H454" s="1038"/>
      <c r="I454" s="1038"/>
      <c r="J454" s="1038"/>
      <c r="K454" s="1039"/>
    </row>
    <row r="455" spans="1:11" x14ac:dyDescent="0.25">
      <c r="A455" s="907" t="s">
        <v>503</v>
      </c>
      <c r="B455" s="908"/>
      <c r="C455" s="908"/>
      <c r="D455" s="908"/>
      <c r="E455" s="908"/>
      <c r="F455" s="909"/>
      <c r="G455" s="907" t="s">
        <v>504</v>
      </c>
      <c r="H455" s="908"/>
      <c r="I455" s="908"/>
      <c r="J455" s="908"/>
      <c r="K455" s="909"/>
    </row>
    <row r="456" spans="1:11" x14ac:dyDescent="0.25">
      <c r="A456" s="892"/>
      <c r="B456" s="893"/>
      <c r="C456" s="893"/>
      <c r="D456" s="893"/>
      <c r="E456" s="893"/>
      <c r="F456" s="894"/>
      <c r="G456" s="892"/>
      <c r="H456" s="893"/>
      <c r="I456" s="893"/>
      <c r="J456" s="893"/>
      <c r="K456" s="894"/>
    </row>
    <row r="457" spans="1:11" x14ac:dyDescent="0.25">
      <c r="A457" s="892"/>
      <c r="B457" s="893"/>
      <c r="C457" s="893"/>
      <c r="D457" s="893"/>
      <c r="E457" s="893"/>
      <c r="F457" s="894"/>
      <c r="G457" s="892"/>
      <c r="H457" s="893"/>
      <c r="I457" s="893"/>
      <c r="J457" s="893"/>
      <c r="K457" s="894"/>
    </row>
    <row r="458" spans="1:11" x14ac:dyDescent="0.25">
      <c r="A458" s="892"/>
      <c r="B458" s="893"/>
      <c r="C458" s="893"/>
      <c r="D458" s="893"/>
      <c r="E458" s="893"/>
      <c r="F458" s="894"/>
      <c r="G458" s="892"/>
      <c r="H458" s="893"/>
      <c r="I458" s="893"/>
      <c r="J458" s="893"/>
      <c r="K458" s="894"/>
    </row>
    <row r="459" spans="1:11" x14ac:dyDescent="0.25">
      <c r="A459" s="892"/>
      <c r="B459" s="893"/>
      <c r="C459" s="893"/>
      <c r="D459" s="893"/>
      <c r="E459" s="893"/>
      <c r="F459" s="894"/>
      <c r="G459" s="892"/>
      <c r="H459" s="893"/>
      <c r="I459" s="893"/>
      <c r="J459" s="893"/>
      <c r="K459" s="894"/>
    </row>
    <row r="460" spans="1:11" x14ac:dyDescent="0.25">
      <c r="A460" s="892"/>
      <c r="B460" s="893"/>
      <c r="C460" s="893"/>
      <c r="D460" s="893"/>
      <c r="E460" s="893"/>
      <c r="F460" s="894"/>
      <c r="G460" s="892"/>
      <c r="H460" s="893"/>
      <c r="I460" s="893"/>
      <c r="J460" s="893"/>
      <c r="K460" s="894"/>
    </row>
    <row r="461" spans="1:11" x14ac:dyDescent="0.25">
      <c r="A461" s="892"/>
      <c r="B461" s="893"/>
      <c r="C461" s="893"/>
      <c r="D461" s="893"/>
      <c r="E461" s="893"/>
      <c r="F461" s="894"/>
      <c r="G461" s="892"/>
      <c r="H461" s="893"/>
      <c r="I461" s="893"/>
      <c r="J461" s="893"/>
      <c r="K461" s="894"/>
    </row>
    <row r="462" spans="1:11" x14ac:dyDescent="0.25">
      <c r="A462" s="892"/>
      <c r="B462" s="893"/>
      <c r="C462" s="893"/>
      <c r="D462" s="893"/>
      <c r="E462" s="893"/>
      <c r="F462" s="894"/>
      <c r="G462" s="892"/>
      <c r="H462" s="893"/>
      <c r="I462" s="893"/>
      <c r="J462" s="893"/>
      <c r="K462" s="894"/>
    </row>
    <row r="463" spans="1:11" x14ac:dyDescent="0.25">
      <c r="A463" s="892"/>
      <c r="B463" s="893"/>
      <c r="C463" s="893"/>
      <c r="D463" s="893"/>
      <c r="E463" s="893"/>
      <c r="F463" s="894"/>
      <c r="G463" s="892"/>
      <c r="H463" s="893"/>
      <c r="I463" s="893"/>
      <c r="J463" s="893"/>
      <c r="K463" s="894"/>
    </row>
    <row r="464" spans="1:11" x14ac:dyDescent="0.25">
      <c r="A464" s="892"/>
      <c r="B464" s="893"/>
      <c r="C464" s="893"/>
      <c r="D464" s="893"/>
      <c r="E464" s="893"/>
      <c r="F464" s="894"/>
      <c r="G464" s="892"/>
      <c r="H464" s="893"/>
      <c r="I464" s="893"/>
      <c r="J464" s="893"/>
      <c r="K464" s="894"/>
    </row>
    <row r="465" spans="1:11" x14ac:dyDescent="0.25">
      <c r="A465" s="892"/>
      <c r="B465" s="893"/>
      <c r="C465" s="893"/>
      <c r="D465" s="893"/>
      <c r="E465" s="893"/>
      <c r="F465" s="894"/>
      <c r="G465" s="892"/>
      <c r="H465" s="893"/>
      <c r="I465" s="893"/>
      <c r="J465" s="893"/>
      <c r="K465" s="894"/>
    </row>
    <row r="466" spans="1:11" x14ac:dyDescent="0.25">
      <c r="A466" s="892"/>
      <c r="B466" s="893"/>
      <c r="C466" s="893"/>
      <c r="D466" s="893"/>
      <c r="E466" s="893"/>
      <c r="F466" s="894"/>
      <c r="G466" s="892"/>
      <c r="H466" s="893"/>
      <c r="I466" s="893"/>
      <c r="J466" s="893"/>
      <c r="K466" s="894"/>
    </row>
    <row r="467" spans="1:11" x14ac:dyDescent="0.25">
      <c r="A467" s="892"/>
      <c r="B467" s="893"/>
      <c r="C467" s="893"/>
      <c r="D467" s="893"/>
      <c r="E467" s="893"/>
      <c r="F467" s="894"/>
      <c r="G467" s="892"/>
      <c r="H467" s="893"/>
      <c r="I467" s="893"/>
      <c r="J467" s="893"/>
      <c r="K467" s="894"/>
    </row>
    <row r="468" spans="1:11" ht="15.75" thickBot="1" x14ac:dyDescent="0.3">
      <c r="A468" s="892"/>
      <c r="B468" s="893"/>
      <c r="C468" s="893"/>
      <c r="D468" s="893"/>
      <c r="E468" s="893"/>
      <c r="F468" s="894"/>
      <c r="G468" s="892"/>
      <c r="H468" s="893"/>
      <c r="I468" s="893"/>
      <c r="J468" s="893"/>
      <c r="K468" s="894"/>
    </row>
    <row r="469" spans="1:11" x14ac:dyDescent="0.25">
      <c r="A469" s="1029" t="s">
        <v>1283</v>
      </c>
      <c r="B469" s="1035"/>
      <c r="C469" s="1035"/>
      <c r="D469" s="1035"/>
      <c r="E469" s="1035"/>
      <c r="F469" s="1036"/>
      <c r="G469" s="1029" t="s">
        <v>1283</v>
      </c>
      <c r="H469" s="1035"/>
      <c r="I469" s="1035"/>
      <c r="J469" s="1035"/>
      <c r="K469" s="1036"/>
    </row>
    <row r="470" spans="1:11" ht="15.75" thickBot="1" x14ac:dyDescent="0.3">
      <c r="A470" s="1037"/>
      <c r="B470" s="1038"/>
      <c r="C470" s="1038"/>
      <c r="D470" s="1038"/>
      <c r="E470" s="1038"/>
      <c r="F470" s="1039"/>
      <c r="G470" s="1037"/>
      <c r="H470" s="1038"/>
      <c r="I470" s="1038"/>
      <c r="J470" s="1038"/>
      <c r="K470" s="1039"/>
    </row>
    <row r="471" spans="1:11" x14ac:dyDescent="0.25">
      <c r="A471" s="907" t="s">
        <v>503</v>
      </c>
      <c r="B471" s="908"/>
      <c r="C471" s="908"/>
      <c r="D471" s="908"/>
      <c r="E471" s="908"/>
      <c r="F471" s="909"/>
      <c r="G471" s="907" t="s">
        <v>504</v>
      </c>
      <c r="H471" s="908"/>
      <c r="I471" s="908"/>
      <c r="J471" s="908"/>
      <c r="K471" s="909"/>
    </row>
    <row r="472" spans="1:11" x14ac:dyDescent="0.25">
      <c r="A472" s="892"/>
      <c r="B472" s="893"/>
      <c r="C472" s="893"/>
      <c r="D472" s="893"/>
      <c r="E472" s="893"/>
      <c r="F472" s="894"/>
      <c r="G472" s="892"/>
      <c r="H472" s="893"/>
      <c r="I472" s="893"/>
      <c r="J472" s="893"/>
      <c r="K472" s="894"/>
    </row>
    <row r="473" spans="1:11" x14ac:dyDescent="0.25">
      <c r="A473" s="892"/>
      <c r="B473" s="893"/>
      <c r="C473" s="893"/>
      <c r="D473" s="893"/>
      <c r="E473" s="893"/>
      <c r="F473" s="894"/>
      <c r="G473" s="892"/>
      <c r="H473" s="893"/>
      <c r="I473" s="893"/>
      <c r="J473" s="893"/>
      <c r="K473" s="894"/>
    </row>
    <row r="474" spans="1:11" x14ac:dyDescent="0.25">
      <c r="A474" s="892"/>
      <c r="B474" s="893"/>
      <c r="C474" s="893"/>
      <c r="D474" s="893"/>
      <c r="E474" s="893"/>
      <c r="F474" s="894"/>
      <c r="G474" s="892"/>
      <c r="H474" s="893"/>
      <c r="I474" s="893"/>
      <c r="J474" s="893"/>
      <c r="K474" s="894"/>
    </row>
    <row r="475" spans="1:11" x14ac:dyDescent="0.25">
      <c r="A475" s="892"/>
      <c r="B475" s="893"/>
      <c r="C475" s="893"/>
      <c r="D475" s="893"/>
      <c r="E475" s="893"/>
      <c r="F475" s="894"/>
      <c r="G475" s="892"/>
      <c r="H475" s="893"/>
      <c r="I475" s="893"/>
      <c r="J475" s="893"/>
      <c r="K475" s="894"/>
    </row>
    <row r="476" spans="1:11" x14ac:dyDescent="0.25">
      <c r="A476" s="892"/>
      <c r="B476" s="893"/>
      <c r="C476" s="893"/>
      <c r="D476" s="893"/>
      <c r="E476" s="893"/>
      <c r="F476" s="894"/>
      <c r="G476" s="892"/>
      <c r="H476" s="893"/>
      <c r="I476" s="893"/>
      <c r="J476" s="893"/>
      <c r="K476" s="894"/>
    </row>
    <row r="477" spans="1:11" x14ac:dyDescent="0.25">
      <c r="A477" s="892"/>
      <c r="B477" s="893"/>
      <c r="C477" s="893"/>
      <c r="D477" s="893"/>
      <c r="E477" s="893"/>
      <c r="F477" s="894"/>
      <c r="G477" s="892"/>
      <c r="H477" s="893"/>
      <c r="I477" s="893"/>
      <c r="J477" s="893"/>
      <c r="K477" s="894"/>
    </row>
    <row r="478" spans="1:11" x14ac:dyDescent="0.25">
      <c r="A478" s="892"/>
      <c r="B478" s="893"/>
      <c r="C478" s="893"/>
      <c r="D478" s="893"/>
      <c r="E478" s="893"/>
      <c r="F478" s="894"/>
      <c r="G478" s="892"/>
      <c r="H478" s="893"/>
      <c r="I478" s="893"/>
      <c r="J478" s="893"/>
      <c r="K478" s="894"/>
    </row>
    <row r="479" spans="1:11" x14ac:dyDescent="0.25">
      <c r="A479" s="892"/>
      <c r="B479" s="893"/>
      <c r="C479" s="893"/>
      <c r="D479" s="893"/>
      <c r="E479" s="893"/>
      <c r="F479" s="894"/>
      <c r="G479" s="892"/>
      <c r="H479" s="893"/>
      <c r="I479" s="893"/>
      <c r="J479" s="893"/>
      <c r="K479" s="894"/>
    </row>
    <row r="480" spans="1:11" x14ac:dyDescent="0.25">
      <c r="A480" s="892"/>
      <c r="B480" s="893"/>
      <c r="C480" s="893"/>
      <c r="D480" s="893"/>
      <c r="E480" s="893"/>
      <c r="F480" s="894"/>
      <c r="G480" s="892"/>
      <c r="H480" s="893"/>
      <c r="I480" s="893"/>
      <c r="J480" s="893"/>
      <c r="K480" s="894"/>
    </row>
    <row r="481" spans="1:11" x14ac:dyDescent="0.25">
      <c r="A481" s="892"/>
      <c r="B481" s="893"/>
      <c r="C481" s="893"/>
      <c r="D481" s="893"/>
      <c r="E481" s="893"/>
      <c r="F481" s="894"/>
      <c r="G481" s="892"/>
      <c r="H481" s="893"/>
      <c r="I481" s="893"/>
      <c r="J481" s="893"/>
      <c r="K481" s="894"/>
    </row>
    <row r="482" spans="1:11" x14ac:dyDescent="0.25">
      <c r="A482" s="892"/>
      <c r="B482" s="893"/>
      <c r="C482" s="893"/>
      <c r="D482" s="893"/>
      <c r="E482" s="893"/>
      <c r="F482" s="894"/>
      <c r="G482" s="892"/>
      <c r="H482" s="893"/>
      <c r="I482" s="893"/>
      <c r="J482" s="893"/>
      <c r="K482" s="894"/>
    </row>
    <row r="483" spans="1:11" x14ac:dyDescent="0.25">
      <c r="A483" s="892"/>
      <c r="B483" s="893"/>
      <c r="C483" s="893"/>
      <c r="D483" s="893"/>
      <c r="E483" s="893"/>
      <c r="F483" s="894"/>
      <c r="G483" s="892"/>
      <c r="H483" s="893"/>
      <c r="I483" s="893"/>
      <c r="J483" s="893"/>
      <c r="K483" s="894"/>
    </row>
    <row r="484" spans="1:11" ht="15.75" thickBot="1" x14ac:dyDescent="0.3">
      <c r="A484" s="892"/>
      <c r="B484" s="893"/>
      <c r="C484" s="893"/>
      <c r="D484" s="893"/>
      <c r="E484" s="893"/>
      <c r="F484" s="894"/>
      <c r="G484" s="892"/>
      <c r="H484" s="893"/>
      <c r="I484" s="893"/>
      <c r="J484" s="893"/>
      <c r="K484" s="894"/>
    </row>
    <row r="485" spans="1:11" x14ac:dyDescent="0.25">
      <c r="A485" s="1029" t="s">
        <v>1284</v>
      </c>
      <c r="B485" s="1035"/>
      <c r="C485" s="1035"/>
      <c r="D485" s="1035"/>
      <c r="E485" s="1035"/>
      <c r="F485" s="1036"/>
      <c r="G485" s="1029" t="s">
        <v>1285</v>
      </c>
      <c r="H485" s="1035"/>
      <c r="I485" s="1035"/>
      <c r="J485" s="1035"/>
      <c r="K485" s="1036"/>
    </row>
    <row r="486" spans="1:11" ht="15.75" thickBot="1" x14ac:dyDescent="0.3">
      <c r="A486" s="1037"/>
      <c r="B486" s="1038"/>
      <c r="C486" s="1038"/>
      <c r="D486" s="1038"/>
      <c r="E486" s="1038"/>
      <c r="F486" s="1039"/>
      <c r="G486" s="1037"/>
      <c r="H486" s="1038"/>
      <c r="I486" s="1038"/>
      <c r="J486" s="1038"/>
      <c r="K486" s="1039"/>
    </row>
    <row r="487" spans="1:11" x14ac:dyDescent="0.25">
      <c r="A487" s="907" t="s">
        <v>503</v>
      </c>
      <c r="B487" s="908"/>
      <c r="C487" s="908"/>
      <c r="D487" s="908"/>
      <c r="E487" s="908"/>
      <c r="F487" s="909"/>
      <c r="G487" s="907" t="s">
        <v>504</v>
      </c>
      <c r="H487" s="908"/>
      <c r="I487" s="908"/>
      <c r="J487" s="908"/>
      <c r="K487" s="909"/>
    </row>
    <row r="488" spans="1:11" x14ac:dyDescent="0.25">
      <c r="A488" s="892"/>
      <c r="B488" s="893"/>
      <c r="C488" s="893"/>
      <c r="D488" s="893"/>
      <c r="E488" s="893"/>
      <c r="F488" s="894"/>
      <c r="G488" s="892"/>
      <c r="H488" s="893"/>
      <c r="I488" s="893"/>
      <c r="J488" s="893"/>
      <c r="K488" s="894"/>
    </row>
    <row r="489" spans="1:11" x14ac:dyDescent="0.25">
      <c r="A489" s="892"/>
      <c r="B489" s="893"/>
      <c r="C489" s="893"/>
      <c r="D489" s="893"/>
      <c r="E489" s="893"/>
      <c r="F489" s="894"/>
      <c r="G489" s="892"/>
      <c r="H489" s="893"/>
      <c r="I489" s="893"/>
      <c r="J489" s="893"/>
      <c r="K489" s="894"/>
    </row>
    <row r="490" spans="1:11" x14ac:dyDescent="0.25">
      <c r="A490" s="892"/>
      <c r="B490" s="893"/>
      <c r="C490" s="893"/>
      <c r="D490" s="893"/>
      <c r="E490" s="893"/>
      <c r="F490" s="894"/>
      <c r="G490" s="892"/>
      <c r="H490" s="893"/>
      <c r="I490" s="893"/>
      <c r="J490" s="893"/>
      <c r="K490" s="894"/>
    </row>
    <row r="491" spans="1:11" x14ac:dyDescent="0.25">
      <c r="A491" s="892"/>
      <c r="B491" s="893"/>
      <c r="C491" s="893"/>
      <c r="D491" s="893"/>
      <c r="E491" s="893"/>
      <c r="F491" s="894"/>
      <c r="G491" s="892"/>
      <c r="H491" s="893"/>
      <c r="I491" s="893"/>
      <c r="J491" s="893"/>
      <c r="K491" s="894"/>
    </row>
    <row r="492" spans="1:11" x14ac:dyDescent="0.25">
      <c r="A492" s="892"/>
      <c r="B492" s="893"/>
      <c r="C492" s="893"/>
      <c r="D492" s="893"/>
      <c r="E492" s="893"/>
      <c r="F492" s="894"/>
      <c r="G492" s="892"/>
      <c r="H492" s="893"/>
      <c r="I492" s="893"/>
      <c r="J492" s="893"/>
      <c r="K492" s="894"/>
    </row>
    <row r="493" spans="1:11" x14ac:dyDescent="0.25">
      <c r="A493" s="892"/>
      <c r="B493" s="893"/>
      <c r="C493" s="893"/>
      <c r="D493" s="893"/>
      <c r="E493" s="893"/>
      <c r="F493" s="894"/>
      <c r="G493" s="892"/>
      <c r="H493" s="893"/>
      <c r="I493" s="893"/>
      <c r="J493" s="893"/>
      <c r="K493" s="894"/>
    </row>
    <row r="494" spans="1:11" x14ac:dyDescent="0.25">
      <c r="A494" s="892"/>
      <c r="B494" s="893"/>
      <c r="C494" s="893"/>
      <c r="D494" s="893"/>
      <c r="E494" s="893"/>
      <c r="F494" s="894"/>
      <c r="G494" s="892"/>
      <c r="H494" s="893"/>
      <c r="I494" s="893"/>
      <c r="J494" s="893"/>
      <c r="K494" s="894"/>
    </row>
    <row r="495" spans="1:11" x14ac:dyDescent="0.25">
      <c r="A495" s="892"/>
      <c r="B495" s="893"/>
      <c r="C495" s="893"/>
      <c r="D495" s="893"/>
      <c r="E495" s="893"/>
      <c r="F495" s="894"/>
      <c r="G495" s="892"/>
      <c r="H495" s="893"/>
      <c r="I495" s="893"/>
      <c r="J495" s="893"/>
      <c r="K495" s="894"/>
    </row>
    <row r="496" spans="1:11" x14ac:dyDescent="0.25">
      <c r="A496" s="892"/>
      <c r="B496" s="893"/>
      <c r="C496" s="893"/>
      <c r="D496" s="893"/>
      <c r="E496" s="893"/>
      <c r="F496" s="894"/>
      <c r="G496" s="892"/>
      <c r="H496" s="893"/>
      <c r="I496" s="893"/>
      <c r="J496" s="893"/>
      <c r="K496" s="894"/>
    </row>
    <row r="497" spans="1:11" x14ac:dyDescent="0.25">
      <c r="A497" s="892"/>
      <c r="B497" s="893"/>
      <c r="C497" s="893"/>
      <c r="D497" s="893"/>
      <c r="E497" s="893"/>
      <c r="F497" s="894"/>
      <c r="G497" s="892"/>
      <c r="H497" s="893"/>
      <c r="I497" s="893"/>
      <c r="J497" s="893"/>
      <c r="K497" s="894"/>
    </row>
    <row r="498" spans="1:11" x14ac:dyDescent="0.25">
      <c r="A498" s="892"/>
      <c r="B498" s="893"/>
      <c r="C498" s="893"/>
      <c r="D498" s="893"/>
      <c r="E498" s="893"/>
      <c r="F498" s="894"/>
      <c r="G498" s="892"/>
      <c r="H498" s="893"/>
      <c r="I498" s="893"/>
      <c r="J498" s="893"/>
      <c r="K498" s="894"/>
    </row>
    <row r="499" spans="1:11" x14ac:dyDescent="0.25">
      <c r="A499" s="892"/>
      <c r="B499" s="893"/>
      <c r="C499" s="893"/>
      <c r="D499" s="893"/>
      <c r="E499" s="893"/>
      <c r="F499" s="894"/>
      <c r="G499" s="892"/>
      <c r="H499" s="893"/>
      <c r="I499" s="893"/>
      <c r="J499" s="893"/>
      <c r="K499" s="894"/>
    </row>
    <row r="500" spans="1:11" ht="15.75" thickBot="1" x14ac:dyDescent="0.3">
      <c r="A500" s="892"/>
      <c r="B500" s="893"/>
      <c r="C500" s="893"/>
      <c r="D500" s="893"/>
      <c r="E500" s="893"/>
      <c r="F500" s="894"/>
      <c r="G500" s="892"/>
      <c r="H500" s="893"/>
      <c r="I500" s="893"/>
      <c r="J500" s="893"/>
      <c r="K500" s="894"/>
    </row>
    <row r="501" spans="1:11" ht="15" customHeight="1" x14ac:dyDescent="0.25">
      <c r="A501" s="1029" t="s">
        <v>1286</v>
      </c>
      <c r="B501" s="1030"/>
      <c r="C501" s="1030"/>
      <c r="D501" s="1030"/>
      <c r="E501" s="1030"/>
      <c r="F501" s="1031"/>
      <c r="G501" s="1029" t="s">
        <v>1287</v>
      </c>
      <c r="H501" s="1035"/>
      <c r="I501" s="1035"/>
      <c r="J501" s="1035"/>
      <c r="K501" s="1036"/>
    </row>
    <row r="502" spans="1:11" ht="28.5" customHeight="1" thickBot="1" x14ac:dyDescent="0.3">
      <c r="A502" s="1032"/>
      <c r="B502" s="1033"/>
      <c r="C502" s="1033"/>
      <c r="D502" s="1033"/>
      <c r="E502" s="1033"/>
      <c r="F502" s="1034"/>
      <c r="G502" s="1037"/>
      <c r="H502" s="1038"/>
      <c r="I502" s="1038"/>
      <c r="J502" s="1038"/>
      <c r="K502" s="1039"/>
    </row>
    <row r="503" spans="1:11" x14ac:dyDescent="0.25">
      <c r="A503" s="907" t="s">
        <v>503</v>
      </c>
      <c r="B503" s="908"/>
      <c r="C503" s="908"/>
      <c r="D503" s="908"/>
      <c r="E503" s="908"/>
      <c r="F503" s="909"/>
      <c r="G503" s="907" t="s">
        <v>504</v>
      </c>
      <c r="H503" s="908"/>
      <c r="I503" s="908"/>
      <c r="J503" s="908"/>
      <c r="K503" s="909"/>
    </row>
    <row r="504" spans="1:11" x14ac:dyDescent="0.25">
      <c r="A504" s="892"/>
      <c r="B504" s="893"/>
      <c r="C504" s="893"/>
      <c r="D504" s="893"/>
      <c r="E504" s="893"/>
      <c r="F504" s="894"/>
      <c r="G504" s="892"/>
      <c r="H504" s="893"/>
      <c r="I504" s="893"/>
      <c r="J504" s="893"/>
      <c r="K504" s="894"/>
    </row>
    <row r="505" spans="1:11" x14ac:dyDescent="0.25">
      <c r="A505" s="892"/>
      <c r="B505" s="893"/>
      <c r="C505" s="893"/>
      <c r="D505" s="893"/>
      <c r="E505" s="893"/>
      <c r="F505" s="894"/>
      <c r="G505" s="892"/>
      <c r="H505" s="893"/>
      <c r="I505" s="893"/>
      <c r="J505" s="893"/>
      <c r="K505" s="894"/>
    </row>
    <row r="506" spans="1:11" x14ac:dyDescent="0.25">
      <c r="A506" s="892"/>
      <c r="B506" s="893"/>
      <c r="C506" s="893"/>
      <c r="D506" s="893"/>
      <c r="E506" s="893"/>
      <c r="F506" s="894"/>
      <c r="G506" s="892"/>
      <c r="H506" s="893"/>
      <c r="I506" s="893"/>
      <c r="J506" s="893"/>
      <c r="K506" s="894"/>
    </row>
    <row r="507" spans="1:11" x14ac:dyDescent="0.25">
      <c r="A507" s="892"/>
      <c r="B507" s="893"/>
      <c r="C507" s="893"/>
      <c r="D507" s="893"/>
      <c r="E507" s="893"/>
      <c r="F507" s="894"/>
      <c r="G507" s="892"/>
      <c r="H507" s="893"/>
      <c r="I507" s="893"/>
      <c r="J507" s="893"/>
      <c r="K507" s="894"/>
    </row>
    <row r="508" spans="1:11" x14ac:dyDescent="0.25">
      <c r="A508" s="892"/>
      <c r="B508" s="893"/>
      <c r="C508" s="893"/>
      <c r="D508" s="893"/>
      <c r="E508" s="893"/>
      <c r="F508" s="894"/>
      <c r="G508" s="892"/>
      <c r="H508" s="893"/>
      <c r="I508" s="893"/>
      <c r="J508" s="893"/>
      <c r="K508" s="894"/>
    </row>
    <row r="509" spans="1:11" x14ac:dyDescent="0.25">
      <c r="A509" s="892"/>
      <c r="B509" s="893"/>
      <c r="C509" s="893"/>
      <c r="D509" s="893"/>
      <c r="E509" s="893"/>
      <c r="F509" s="894"/>
      <c r="G509" s="892"/>
      <c r="H509" s="893"/>
      <c r="I509" s="893"/>
      <c r="J509" s="893"/>
      <c r="K509" s="894"/>
    </row>
    <row r="510" spans="1:11" x14ac:dyDescent="0.25">
      <c r="A510" s="892"/>
      <c r="B510" s="893"/>
      <c r="C510" s="893"/>
      <c r="D510" s="893"/>
      <c r="E510" s="893"/>
      <c r="F510" s="894"/>
      <c r="G510" s="892"/>
      <c r="H510" s="893"/>
      <c r="I510" s="893"/>
      <c r="J510" s="893"/>
      <c r="K510" s="894"/>
    </row>
    <row r="511" spans="1:11" x14ac:dyDescent="0.25">
      <c r="A511" s="892"/>
      <c r="B511" s="893"/>
      <c r="C511" s="893"/>
      <c r="D511" s="893"/>
      <c r="E511" s="893"/>
      <c r="F511" s="894"/>
      <c r="G511" s="892"/>
      <c r="H511" s="893"/>
      <c r="I511" s="893"/>
      <c r="J511" s="893"/>
      <c r="K511" s="894"/>
    </row>
    <row r="512" spans="1:11" x14ac:dyDescent="0.25">
      <c r="A512" s="892"/>
      <c r="B512" s="893"/>
      <c r="C512" s="893"/>
      <c r="D512" s="893"/>
      <c r="E512" s="893"/>
      <c r="F512" s="894"/>
      <c r="G512" s="892"/>
      <c r="H512" s="893"/>
      <c r="I512" s="893"/>
      <c r="J512" s="893"/>
      <c r="K512" s="894"/>
    </row>
    <row r="513" spans="1:11" x14ac:dyDescent="0.25">
      <c r="A513" s="892"/>
      <c r="B513" s="893"/>
      <c r="C513" s="893"/>
      <c r="D513" s="893"/>
      <c r="E513" s="893"/>
      <c r="F513" s="894"/>
      <c r="G513" s="892"/>
      <c r="H513" s="893"/>
      <c r="I513" s="893"/>
      <c r="J513" s="893"/>
      <c r="K513" s="894"/>
    </row>
    <row r="514" spans="1:11" x14ac:dyDescent="0.25">
      <c r="A514" s="892"/>
      <c r="B514" s="893"/>
      <c r="C514" s="893"/>
      <c r="D514" s="893"/>
      <c r="E514" s="893"/>
      <c r="F514" s="894"/>
      <c r="G514" s="892"/>
      <c r="H514" s="893"/>
      <c r="I514" s="893"/>
      <c r="J514" s="893"/>
      <c r="K514" s="894"/>
    </row>
    <row r="515" spans="1:11" x14ac:dyDescent="0.25">
      <c r="A515" s="892"/>
      <c r="B515" s="893"/>
      <c r="C515" s="893"/>
      <c r="D515" s="893"/>
      <c r="E515" s="893"/>
      <c r="F515" s="894"/>
      <c r="G515" s="892"/>
      <c r="H515" s="893"/>
      <c r="I515" s="893"/>
      <c r="J515" s="893"/>
      <c r="K515" s="894"/>
    </row>
    <row r="516" spans="1:11" ht="15.75" thickBot="1" x14ac:dyDescent="0.3">
      <c r="A516" s="892"/>
      <c r="B516" s="893"/>
      <c r="C516" s="893"/>
      <c r="D516" s="893"/>
      <c r="E516" s="893"/>
      <c r="F516" s="894"/>
      <c r="G516" s="892"/>
      <c r="H516" s="893"/>
      <c r="I516" s="893"/>
      <c r="J516" s="893"/>
      <c r="K516" s="894"/>
    </row>
    <row r="517" spans="1:11" ht="15" customHeight="1" x14ac:dyDescent="0.25">
      <c r="A517" s="1029" t="s">
        <v>1288</v>
      </c>
      <c r="B517" s="1030"/>
      <c r="C517" s="1030"/>
      <c r="D517" s="1030"/>
      <c r="E517" s="1030"/>
      <c r="F517" s="1031"/>
      <c r="G517" s="1029" t="s">
        <v>1288</v>
      </c>
      <c r="H517" s="1035"/>
      <c r="I517" s="1035"/>
      <c r="J517" s="1035"/>
      <c r="K517" s="1036"/>
    </row>
    <row r="518" spans="1:11" ht="15.75" thickBot="1" x14ac:dyDescent="0.3">
      <c r="A518" s="1032"/>
      <c r="B518" s="1033"/>
      <c r="C518" s="1033"/>
      <c r="D518" s="1033"/>
      <c r="E518" s="1033"/>
      <c r="F518" s="1034"/>
      <c r="G518" s="1037"/>
      <c r="H518" s="1038"/>
      <c r="I518" s="1038"/>
      <c r="J518" s="1038"/>
      <c r="K518" s="1039"/>
    </row>
    <row r="519" spans="1:11" x14ac:dyDescent="0.25">
      <c r="A519" s="907" t="s">
        <v>503</v>
      </c>
      <c r="B519" s="908"/>
      <c r="C519" s="908"/>
      <c r="D519" s="908"/>
      <c r="E519" s="908"/>
      <c r="F519" s="909"/>
      <c r="G519" s="907" t="s">
        <v>504</v>
      </c>
      <c r="H519" s="908"/>
      <c r="I519" s="908"/>
      <c r="J519" s="908"/>
      <c r="K519" s="909"/>
    </row>
    <row r="520" spans="1:11" x14ac:dyDescent="0.25">
      <c r="A520" s="892"/>
      <c r="B520" s="893"/>
      <c r="C520" s="893"/>
      <c r="D520" s="893"/>
      <c r="E520" s="893"/>
      <c r="F520" s="894"/>
      <c r="G520" s="892"/>
      <c r="H520" s="893"/>
      <c r="I520" s="893"/>
      <c r="J520" s="893"/>
      <c r="K520" s="894"/>
    </row>
    <row r="521" spans="1:11" x14ac:dyDescent="0.25">
      <c r="A521" s="892"/>
      <c r="B521" s="893"/>
      <c r="C521" s="893"/>
      <c r="D521" s="893"/>
      <c r="E521" s="893"/>
      <c r="F521" s="894"/>
      <c r="G521" s="892"/>
      <c r="H521" s="893"/>
      <c r="I521" s="893"/>
      <c r="J521" s="893"/>
      <c r="K521" s="894"/>
    </row>
    <row r="522" spans="1:11" x14ac:dyDescent="0.25">
      <c r="A522" s="892"/>
      <c r="B522" s="893"/>
      <c r="C522" s="893"/>
      <c r="D522" s="893"/>
      <c r="E522" s="893"/>
      <c r="F522" s="894"/>
      <c r="G522" s="892"/>
      <c r="H522" s="893"/>
      <c r="I522" s="893"/>
      <c r="J522" s="893"/>
      <c r="K522" s="894"/>
    </row>
    <row r="523" spans="1:11" x14ac:dyDescent="0.25">
      <c r="A523" s="892"/>
      <c r="B523" s="893"/>
      <c r="C523" s="893"/>
      <c r="D523" s="893"/>
      <c r="E523" s="893"/>
      <c r="F523" s="894"/>
      <c r="G523" s="892"/>
      <c r="H523" s="893"/>
      <c r="I523" s="893"/>
      <c r="J523" s="893"/>
      <c r="K523" s="894"/>
    </row>
    <row r="524" spans="1:11" x14ac:dyDescent="0.25">
      <c r="A524" s="892"/>
      <c r="B524" s="893"/>
      <c r="C524" s="893"/>
      <c r="D524" s="893"/>
      <c r="E524" s="893"/>
      <c r="F524" s="894"/>
      <c r="G524" s="892"/>
      <c r="H524" s="893"/>
      <c r="I524" s="893"/>
      <c r="J524" s="893"/>
      <c r="K524" s="894"/>
    </row>
    <row r="525" spans="1:11" x14ac:dyDescent="0.25">
      <c r="A525" s="892"/>
      <c r="B525" s="893"/>
      <c r="C525" s="893"/>
      <c r="D525" s="893"/>
      <c r="E525" s="893"/>
      <c r="F525" s="894"/>
      <c r="G525" s="892"/>
      <c r="H525" s="893"/>
      <c r="I525" s="893"/>
      <c r="J525" s="893"/>
      <c r="K525" s="894"/>
    </row>
    <row r="526" spans="1:11" x14ac:dyDescent="0.25">
      <c r="A526" s="892"/>
      <c r="B526" s="893"/>
      <c r="C526" s="893"/>
      <c r="D526" s="893"/>
      <c r="E526" s="893"/>
      <c r="F526" s="894"/>
      <c r="G526" s="892"/>
      <c r="H526" s="893"/>
      <c r="I526" s="893"/>
      <c r="J526" s="893"/>
      <c r="K526" s="894"/>
    </row>
    <row r="527" spans="1:11" x14ac:dyDescent="0.25">
      <c r="A527" s="892"/>
      <c r="B527" s="893"/>
      <c r="C527" s="893"/>
      <c r="D527" s="893"/>
      <c r="E527" s="893"/>
      <c r="F527" s="894"/>
      <c r="G527" s="892"/>
      <c r="H527" s="893"/>
      <c r="I527" s="893"/>
      <c r="J527" s="893"/>
      <c r="K527" s="894"/>
    </row>
    <row r="528" spans="1:11" x14ac:dyDescent="0.25">
      <c r="A528" s="892"/>
      <c r="B528" s="893"/>
      <c r="C528" s="893"/>
      <c r="D528" s="893"/>
      <c r="E528" s="893"/>
      <c r="F528" s="894"/>
      <c r="G528" s="892"/>
      <c r="H528" s="893"/>
      <c r="I528" s="893"/>
      <c r="J528" s="893"/>
      <c r="K528" s="894"/>
    </row>
    <row r="529" spans="1:11" x14ac:dyDescent="0.25">
      <c r="A529" s="892"/>
      <c r="B529" s="893"/>
      <c r="C529" s="893"/>
      <c r="D529" s="893"/>
      <c r="E529" s="893"/>
      <c r="F529" s="894"/>
      <c r="G529" s="892"/>
      <c r="H529" s="893"/>
      <c r="I529" s="893"/>
      <c r="J529" s="893"/>
      <c r="K529" s="894"/>
    </row>
    <row r="530" spans="1:11" x14ac:dyDescent="0.25">
      <c r="A530" s="892"/>
      <c r="B530" s="893"/>
      <c r="C530" s="893"/>
      <c r="D530" s="893"/>
      <c r="E530" s="893"/>
      <c r="F530" s="894"/>
      <c r="G530" s="892"/>
      <c r="H530" s="893"/>
      <c r="I530" s="893"/>
      <c r="J530" s="893"/>
      <c r="K530" s="894"/>
    </row>
    <row r="531" spans="1:11" x14ac:dyDescent="0.25">
      <c r="A531" s="892"/>
      <c r="B531" s="893"/>
      <c r="C531" s="893"/>
      <c r="D531" s="893"/>
      <c r="E531" s="893"/>
      <c r="F531" s="894"/>
      <c r="G531" s="892"/>
      <c r="H531" s="893"/>
      <c r="I531" s="893"/>
      <c r="J531" s="893"/>
      <c r="K531" s="894"/>
    </row>
    <row r="532" spans="1:11" ht="15.75" thickBot="1" x14ac:dyDescent="0.3">
      <c r="A532" s="892"/>
      <c r="B532" s="893"/>
      <c r="C532" s="893"/>
      <c r="D532" s="893"/>
      <c r="E532" s="893"/>
      <c r="F532" s="894"/>
      <c r="G532" s="892"/>
      <c r="H532" s="893"/>
      <c r="I532" s="893"/>
      <c r="J532" s="893"/>
      <c r="K532" s="894"/>
    </row>
    <row r="533" spans="1:11" ht="15" customHeight="1" x14ac:dyDescent="0.25">
      <c r="A533" s="1029" t="s">
        <v>1289</v>
      </c>
      <c r="B533" s="1030"/>
      <c r="C533" s="1030"/>
      <c r="D533" s="1030"/>
      <c r="E533" s="1030"/>
      <c r="F533" s="1031"/>
      <c r="G533" s="1029" t="s">
        <v>1290</v>
      </c>
      <c r="H533" s="1035"/>
      <c r="I533" s="1035"/>
      <c r="J533" s="1035"/>
      <c r="K533" s="1036"/>
    </row>
    <row r="534" spans="1:11" ht="15.75" thickBot="1" x14ac:dyDescent="0.3">
      <c r="A534" s="1032"/>
      <c r="B534" s="1033"/>
      <c r="C534" s="1033"/>
      <c r="D534" s="1033"/>
      <c r="E534" s="1033"/>
      <c r="F534" s="1034"/>
      <c r="G534" s="1037"/>
      <c r="H534" s="1038"/>
      <c r="I534" s="1038"/>
      <c r="J534" s="1038"/>
      <c r="K534" s="1039"/>
    </row>
    <row r="535" spans="1:11" x14ac:dyDescent="0.25">
      <c r="A535" s="907" t="s">
        <v>503</v>
      </c>
      <c r="B535" s="908"/>
      <c r="C535" s="908"/>
      <c r="D535" s="908"/>
      <c r="E535" s="908"/>
      <c r="F535" s="909"/>
      <c r="G535" s="907" t="s">
        <v>504</v>
      </c>
      <c r="H535" s="908"/>
      <c r="I535" s="908"/>
      <c r="J535" s="908"/>
      <c r="K535" s="909"/>
    </row>
    <row r="536" spans="1:11" x14ac:dyDescent="0.25">
      <c r="A536" s="892"/>
      <c r="B536" s="893"/>
      <c r="C536" s="893"/>
      <c r="D536" s="893"/>
      <c r="E536" s="893"/>
      <c r="F536" s="894"/>
      <c r="G536" s="892"/>
      <c r="H536" s="893"/>
      <c r="I536" s="893"/>
      <c r="J536" s="893"/>
      <c r="K536" s="894"/>
    </row>
    <row r="537" spans="1:11" x14ac:dyDescent="0.25">
      <c r="A537" s="892"/>
      <c r="B537" s="893"/>
      <c r="C537" s="893"/>
      <c r="D537" s="893"/>
      <c r="E537" s="893"/>
      <c r="F537" s="894"/>
      <c r="G537" s="892"/>
      <c r="H537" s="893"/>
      <c r="I537" s="893"/>
      <c r="J537" s="893"/>
      <c r="K537" s="894"/>
    </row>
    <row r="538" spans="1:11" x14ac:dyDescent="0.25">
      <c r="A538" s="892"/>
      <c r="B538" s="893"/>
      <c r="C538" s="893"/>
      <c r="D538" s="893"/>
      <c r="E538" s="893"/>
      <c r="F538" s="894"/>
      <c r="G538" s="892"/>
      <c r="H538" s="893"/>
      <c r="I538" s="893"/>
      <c r="J538" s="893"/>
      <c r="K538" s="894"/>
    </row>
    <row r="539" spans="1:11" x14ac:dyDescent="0.25">
      <c r="A539" s="892"/>
      <c r="B539" s="893"/>
      <c r="C539" s="893"/>
      <c r="D539" s="893"/>
      <c r="E539" s="893"/>
      <c r="F539" s="894"/>
      <c r="G539" s="892"/>
      <c r="H539" s="893"/>
      <c r="I539" s="893"/>
      <c r="J539" s="893"/>
      <c r="K539" s="894"/>
    </row>
    <row r="540" spans="1:11" x14ac:dyDescent="0.25">
      <c r="A540" s="892"/>
      <c r="B540" s="893"/>
      <c r="C540" s="893"/>
      <c r="D540" s="893"/>
      <c r="E540" s="893"/>
      <c r="F540" s="894"/>
      <c r="G540" s="892"/>
      <c r="H540" s="893"/>
      <c r="I540" s="893"/>
      <c r="J540" s="893"/>
      <c r="K540" s="894"/>
    </row>
    <row r="541" spans="1:11" x14ac:dyDescent="0.25">
      <c r="A541" s="892"/>
      <c r="B541" s="893"/>
      <c r="C541" s="893"/>
      <c r="D541" s="893"/>
      <c r="E541" s="893"/>
      <c r="F541" s="894"/>
      <c r="G541" s="892"/>
      <c r="H541" s="893"/>
      <c r="I541" s="893"/>
      <c r="J541" s="893"/>
      <c r="K541" s="894"/>
    </row>
    <row r="542" spans="1:11" x14ac:dyDescent="0.25">
      <c r="A542" s="892"/>
      <c r="B542" s="893"/>
      <c r="C542" s="893"/>
      <c r="D542" s="893"/>
      <c r="E542" s="893"/>
      <c r="F542" s="894"/>
      <c r="G542" s="892"/>
      <c r="H542" s="893"/>
      <c r="I542" s="893"/>
      <c r="J542" s="893"/>
      <c r="K542" s="894"/>
    </row>
    <row r="543" spans="1:11" x14ac:dyDescent="0.25">
      <c r="A543" s="892"/>
      <c r="B543" s="893"/>
      <c r="C543" s="893"/>
      <c r="D543" s="893"/>
      <c r="E543" s="893"/>
      <c r="F543" s="894"/>
      <c r="G543" s="892"/>
      <c r="H543" s="893"/>
      <c r="I543" s="893"/>
      <c r="J543" s="893"/>
      <c r="K543" s="894"/>
    </row>
    <row r="544" spans="1:11" x14ac:dyDescent="0.25">
      <c r="A544" s="892"/>
      <c r="B544" s="893"/>
      <c r="C544" s="893"/>
      <c r="D544" s="893"/>
      <c r="E544" s="893"/>
      <c r="F544" s="894"/>
      <c r="G544" s="892"/>
      <c r="H544" s="893"/>
      <c r="I544" s="893"/>
      <c r="J544" s="893"/>
      <c r="K544" s="894"/>
    </row>
    <row r="545" spans="1:11" x14ac:dyDescent="0.25">
      <c r="A545" s="892"/>
      <c r="B545" s="893"/>
      <c r="C545" s="893"/>
      <c r="D545" s="893"/>
      <c r="E545" s="893"/>
      <c r="F545" s="894"/>
      <c r="G545" s="892"/>
      <c r="H545" s="893"/>
      <c r="I545" s="893"/>
      <c r="J545" s="893"/>
      <c r="K545" s="894"/>
    </row>
    <row r="546" spans="1:11" x14ac:dyDescent="0.25">
      <c r="A546" s="892"/>
      <c r="B546" s="893"/>
      <c r="C546" s="893"/>
      <c r="D546" s="893"/>
      <c r="E546" s="893"/>
      <c r="F546" s="894"/>
      <c r="G546" s="892"/>
      <c r="H546" s="893"/>
      <c r="I546" s="893"/>
      <c r="J546" s="893"/>
      <c r="K546" s="894"/>
    </row>
    <row r="547" spans="1:11" x14ac:dyDescent="0.25">
      <c r="A547" s="892"/>
      <c r="B547" s="893"/>
      <c r="C547" s="893"/>
      <c r="D547" s="893"/>
      <c r="E547" s="893"/>
      <c r="F547" s="894"/>
      <c r="G547" s="892"/>
      <c r="H547" s="893"/>
      <c r="I547" s="893"/>
      <c r="J547" s="893"/>
      <c r="K547" s="894"/>
    </row>
    <row r="548" spans="1:11" ht="15.75" thickBot="1" x14ac:dyDescent="0.3">
      <c r="A548" s="892"/>
      <c r="B548" s="893"/>
      <c r="C548" s="893"/>
      <c r="D548" s="893"/>
      <c r="E548" s="893"/>
      <c r="F548" s="894"/>
      <c r="G548" s="892"/>
      <c r="H548" s="893"/>
      <c r="I548" s="893"/>
      <c r="J548" s="893"/>
      <c r="K548" s="894"/>
    </row>
    <row r="549" spans="1:11" ht="15" customHeight="1" x14ac:dyDescent="0.25">
      <c r="A549" s="1029" t="s">
        <v>1291</v>
      </c>
      <c r="B549" s="1030"/>
      <c r="C549" s="1030"/>
      <c r="D549" s="1030"/>
      <c r="E549" s="1030"/>
      <c r="F549" s="1031"/>
      <c r="G549" s="1029" t="s">
        <v>1292</v>
      </c>
      <c r="H549" s="1035"/>
      <c r="I549" s="1035"/>
      <c r="J549" s="1035"/>
      <c r="K549" s="1036"/>
    </row>
    <row r="550" spans="1:11" ht="15.75" thickBot="1" x14ac:dyDescent="0.3">
      <c r="A550" s="1032"/>
      <c r="B550" s="1033"/>
      <c r="C550" s="1033"/>
      <c r="D550" s="1033"/>
      <c r="E550" s="1033"/>
      <c r="F550" s="1034"/>
      <c r="G550" s="1037"/>
      <c r="H550" s="1038"/>
      <c r="I550" s="1038"/>
      <c r="J550" s="1038"/>
      <c r="K550" s="1039"/>
    </row>
    <row r="551" spans="1:11" x14ac:dyDescent="0.25">
      <c r="A551" s="907" t="s">
        <v>503</v>
      </c>
      <c r="B551" s="908"/>
      <c r="C551" s="908"/>
      <c r="D551" s="908"/>
      <c r="E551" s="908"/>
      <c r="F551" s="909"/>
      <c r="G551" s="907" t="s">
        <v>504</v>
      </c>
      <c r="H551" s="908"/>
      <c r="I551" s="908"/>
      <c r="J551" s="908"/>
      <c r="K551" s="909"/>
    </row>
    <row r="552" spans="1:11" x14ac:dyDescent="0.25">
      <c r="A552" s="892"/>
      <c r="B552" s="893"/>
      <c r="C552" s="893"/>
      <c r="D552" s="893"/>
      <c r="E552" s="893"/>
      <c r="F552" s="894"/>
      <c r="G552" s="892"/>
      <c r="H552" s="893"/>
      <c r="I552" s="893"/>
      <c r="J552" s="893"/>
      <c r="K552" s="894"/>
    </row>
    <row r="553" spans="1:11" x14ac:dyDescent="0.25">
      <c r="A553" s="892"/>
      <c r="B553" s="893"/>
      <c r="C553" s="893"/>
      <c r="D553" s="893"/>
      <c r="E553" s="893"/>
      <c r="F553" s="894"/>
      <c r="G553" s="892"/>
      <c r="H553" s="893"/>
      <c r="I553" s="893"/>
      <c r="J553" s="893"/>
      <c r="K553" s="894"/>
    </row>
    <row r="554" spans="1:11" x14ac:dyDescent="0.25">
      <c r="A554" s="892"/>
      <c r="B554" s="893"/>
      <c r="C554" s="893"/>
      <c r="D554" s="893"/>
      <c r="E554" s="893"/>
      <c r="F554" s="894"/>
      <c r="G554" s="892"/>
      <c r="H554" s="893"/>
      <c r="I554" s="893"/>
      <c r="J554" s="893"/>
      <c r="K554" s="894"/>
    </row>
    <row r="555" spans="1:11" x14ac:dyDescent="0.25">
      <c r="A555" s="892"/>
      <c r="B555" s="893"/>
      <c r="C555" s="893"/>
      <c r="D555" s="893"/>
      <c r="E555" s="893"/>
      <c r="F555" s="894"/>
      <c r="G555" s="892"/>
      <c r="H555" s="893"/>
      <c r="I555" s="893"/>
      <c r="J555" s="893"/>
      <c r="K555" s="894"/>
    </row>
    <row r="556" spans="1:11" x14ac:dyDescent="0.25">
      <c r="A556" s="892"/>
      <c r="B556" s="893"/>
      <c r="C556" s="893"/>
      <c r="D556" s="893"/>
      <c r="E556" s="893"/>
      <c r="F556" s="894"/>
      <c r="G556" s="892"/>
      <c r="H556" s="893"/>
      <c r="I556" s="893"/>
      <c r="J556" s="893"/>
      <c r="K556" s="894"/>
    </row>
    <row r="557" spans="1:11" x14ac:dyDescent="0.25">
      <c r="A557" s="892"/>
      <c r="B557" s="893"/>
      <c r="C557" s="893"/>
      <c r="D557" s="893"/>
      <c r="E557" s="893"/>
      <c r="F557" s="894"/>
      <c r="G557" s="892"/>
      <c r="H557" s="893"/>
      <c r="I557" s="893"/>
      <c r="J557" s="893"/>
      <c r="K557" s="894"/>
    </row>
    <row r="558" spans="1:11" x14ac:dyDescent="0.25">
      <c r="A558" s="892"/>
      <c r="B558" s="893"/>
      <c r="C558" s="893"/>
      <c r="D558" s="893"/>
      <c r="E558" s="893"/>
      <c r="F558" s="894"/>
      <c r="G558" s="892"/>
      <c r="H558" s="893"/>
      <c r="I558" s="893"/>
      <c r="J558" s="893"/>
      <c r="K558" s="894"/>
    </row>
    <row r="559" spans="1:11" x14ac:dyDescent="0.25">
      <c r="A559" s="892"/>
      <c r="B559" s="893"/>
      <c r="C559" s="893"/>
      <c r="D559" s="893"/>
      <c r="E559" s="893"/>
      <c r="F559" s="894"/>
      <c r="G559" s="892"/>
      <c r="H559" s="893"/>
      <c r="I559" s="893"/>
      <c r="J559" s="893"/>
      <c r="K559" s="894"/>
    </row>
    <row r="560" spans="1:11" x14ac:dyDescent="0.25">
      <c r="A560" s="892"/>
      <c r="B560" s="893"/>
      <c r="C560" s="893"/>
      <c r="D560" s="893"/>
      <c r="E560" s="893"/>
      <c r="F560" s="894"/>
      <c r="G560" s="892"/>
      <c r="H560" s="893"/>
      <c r="I560" s="893"/>
      <c r="J560" s="893"/>
      <c r="K560" s="894"/>
    </row>
    <row r="561" spans="1:11" x14ac:dyDescent="0.25">
      <c r="A561" s="892"/>
      <c r="B561" s="893"/>
      <c r="C561" s="893"/>
      <c r="D561" s="893"/>
      <c r="E561" s="893"/>
      <c r="F561" s="894"/>
      <c r="G561" s="892"/>
      <c r="H561" s="893"/>
      <c r="I561" s="893"/>
      <c r="J561" s="893"/>
      <c r="K561" s="894"/>
    </row>
    <row r="562" spans="1:11" x14ac:dyDescent="0.25">
      <c r="A562" s="892"/>
      <c r="B562" s="893"/>
      <c r="C562" s="893"/>
      <c r="D562" s="893"/>
      <c r="E562" s="893"/>
      <c r="F562" s="894"/>
      <c r="G562" s="892"/>
      <c r="H562" s="893"/>
      <c r="I562" s="893"/>
      <c r="J562" s="893"/>
      <c r="K562" s="894"/>
    </row>
    <row r="563" spans="1:11" x14ac:dyDescent="0.25">
      <c r="A563" s="892"/>
      <c r="B563" s="893"/>
      <c r="C563" s="893"/>
      <c r="D563" s="893"/>
      <c r="E563" s="893"/>
      <c r="F563" s="894"/>
      <c r="G563" s="892"/>
      <c r="H563" s="893"/>
      <c r="I563" s="893"/>
      <c r="J563" s="893"/>
      <c r="K563" s="894"/>
    </row>
    <row r="564" spans="1:11" ht="15.75" thickBot="1" x14ac:dyDescent="0.3">
      <c r="A564" s="892"/>
      <c r="B564" s="893"/>
      <c r="C564" s="893"/>
      <c r="D564" s="893"/>
      <c r="E564" s="893"/>
      <c r="F564" s="894"/>
      <c r="G564" s="892"/>
      <c r="H564" s="893"/>
      <c r="I564" s="893"/>
      <c r="J564" s="893"/>
      <c r="K564" s="894"/>
    </row>
    <row r="565" spans="1:11" ht="15" customHeight="1" x14ac:dyDescent="0.25">
      <c r="A565" s="1029" t="s">
        <v>1293</v>
      </c>
      <c r="B565" s="1030"/>
      <c r="C565" s="1030"/>
      <c r="D565" s="1030"/>
      <c r="E565" s="1030"/>
      <c r="F565" s="1031"/>
      <c r="G565" s="1029" t="s">
        <v>1294</v>
      </c>
      <c r="H565" s="1035"/>
      <c r="I565" s="1035"/>
      <c r="J565" s="1035"/>
      <c r="K565" s="1036"/>
    </row>
    <row r="566" spans="1:11" ht="15.75" thickBot="1" x14ac:dyDescent="0.3">
      <c r="A566" s="1032"/>
      <c r="B566" s="1033"/>
      <c r="C566" s="1033"/>
      <c r="D566" s="1033"/>
      <c r="E566" s="1033"/>
      <c r="F566" s="1034"/>
      <c r="G566" s="1037"/>
      <c r="H566" s="1038"/>
      <c r="I566" s="1038"/>
      <c r="J566" s="1038"/>
      <c r="K566" s="1039"/>
    </row>
  </sheetData>
  <mergeCells count="145">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66"/>
    <mergeCell ref="G166:K166"/>
    <mergeCell ref="A132:F133"/>
    <mergeCell ref="G132:K133"/>
    <mergeCell ref="A134:F147"/>
    <mergeCell ref="G134:K147"/>
    <mergeCell ref="A148:F149"/>
    <mergeCell ref="G148:K149"/>
    <mergeCell ref="A197:F198"/>
    <mergeCell ref="G197:K198"/>
    <mergeCell ref="A199:F212"/>
    <mergeCell ref="G199:K212"/>
    <mergeCell ref="A213:F214"/>
    <mergeCell ref="G213:K214"/>
    <mergeCell ref="A167:F180"/>
    <mergeCell ref="G167:K180"/>
    <mergeCell ref="A181:F182"/>
    <mergeCell ref="G181:K182"/>
    <mergeCell ref="A183:F196"/>
    <mergeCell ref="G183:K196"/>
    <mergeCell ref="A259:F260"/>
    <mergeCell ref="G259:K260"/>
    <mergeCell ref="A261:F275"/>
    <mergeCell ref="G261:K275"/>
    <mergeCell ref="A276:F277"/>
    <mergeCell ref="G276:K277"/>
    <mergeCell ref="A228:F241"/>
    <mergeCell ref="G228:K241"/>
    <mergeCell ref="A242:F243"/>
    <mergeCell ref="G242:K243"/>
    <mergeCell ref="A244:F258"/>
    <mergeCell ref="G244:K258"/>
    <mergeCell ref="A309:F310"/>
    <mergeCell ref="G309:K310"/>
    <mergeCell ref="A311:F324"/>
    <mergeCell ref="G311:K324"/>
    <mergeCell ref="A325:F326"/>
    <mergeCell ref="G325:K326"/>
    <mergeCell ref="A278:F292"/>
    <mergeCell ref="G278:K292"/>
    <mergeCell ref="A293:F294"/>
    <mergeCell ref="G293:K294"/>
    <mergeCell ref="A295:F308"/>
    <mergeCell ref="G295:K308"/>
    <mergeCell ref="A357:F358"/>
    <mergeCell ref="G357:K358"/>
    <mergeCell ref="A359:F372"/>
    <mergeCell ref="G359:K372"/>
    <mergeCell ref="A373:F374"/>
    <mergeCell ref="G373:K374"/>
    <mergeCell ref="A327:F340"/>
    <mergeCell ref="G327:K340"/>
    <mergeCell ref="A341:F342"/>
    <mergeCell ref="G341:K342"/>
    <mergeCell ref="A343:F356"/>
    <mergeCell ref="G343:K356"/>
    <mergeCell ref="A405:F406"/>
    <mergeCell ref="G405:K406"/>
    <mergeCell ref="A407:F420"/>
    <mergeCell ref="G407:K420"/>
    <mergeCell ref="A421:F422"/>
    <mergeCell ref="G421:K422"/>
    <mergeCell ref="A375:F388"/>
    <mergeCell ref="G375:K388"/>
    <mergeCell ref="A389:F390"/>
    <mergeCell ref="G389:K390"/>
    <mergeCell ref="A391:F404"/>
    <mergeCell ref="G391:K404"/>
    <mergeCell ref="A453:F454"/>
    <mergeCell ref="G453:K454"/>
    <mergeCell ref="A455:F468"/>
    <mergeCell ref="G455:K468"/>
    <mergeCell ref="A469:F470"/>
    <mergeCell ref="G469:K470"/>
    <mergeCell ref="A423:F436"/>
    <mergeCell ref="G423:K436"/>
    <mergeCell ref="A437:F438"/>
    <mergeCell ref="G437:K438"/>
    <mergeCell ref="A439:F452"/>
    <mergeCell ref="G439:K452"/>
    <mergeCell ref="A501:F502"/>
    <mergeCell ref="G501:K502"/>
    <mergeCell ref="A503:F516"/>
    <mergeCell ref="G503:K516"/>
    <mergeCell ref="A517:F518"/>
    <mergeCell ref="G517:K518"/>
    <mergeCell ref="A471:F484"/>
    <mergeCell ref="G471:K484"/>
    <mergeCell ref="A485:F486"/>
    <mergeCell ref="G485:K486"/>
    <mergeCell ref="A487:F500"/>
    <mergeCell ref="G487:K500"/>
    <mergeCell ref="A549:F550"/>
    <mergeCell ref="G549:K550"/>
    <mergeCell ref="A551:F564"/>
    <mergeCell ref="G551:K564"/>
    <mergeCell ref="A565:F566"/>
    <mergeCell ref="G565:K566"/>
    <mergeCell ref="A519:F532"/>
    <mergeCell ref="G519:K532"/>
    <mergeCell ref="A533:F534"/>
    <mergeCell ref="G533:K534"/>
    <mergeCell ref="A535:F548"/>
    <mergeCell ref="G535:K548"/>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M22" sqref="M22"/>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85" t="s">
        <v>251</v>
      </c>
      <c r="C1" s="877"/>
      <c r="D1" s="877"/>
      <c r="E1" s="877"/>
      <c r="F1" s="877"/>
      <c r="G1" s="877"/>
      <c r="H1" s="877"/>
      <c r="I1" s="877"/>
      <c r="J1" s="877"/>
      <c r="K1" s="877"/>
      <c r="L1" s="932"/>
    </row>
    <row r="2" spans="2:12" ht="11.25" customHeight="1" x14ac:dyDescent="0.25">
      <c r="B2" s="986"/>
      <c r="C2" s="878"/>
      <c r="D2" s="878"/>
      <c r="E2" s="878"/>
      <c r="F2" s="878"/>
      <c r="G2" s="878"/>
      <c r="H2" s="878"/>
      <c r="I2" s="878"/>
      <c r="J2" s="878"/>
      <c r="K2" s="878"/>
      <c r="L2" s="934"/>
    </row>
    <row r="3" spans="2:12" ht="24.95" customHeight="1" x14ac:dyDescent="0.25">
      <c r="B3" s="1047" t="s">
        <v>289</v>
      </c>
      <c r="C3" s="935"/>
      <c r="D3" s="935"/>
      <c r="E3" s="936"/>
      <c r="F3" s="97">
        <v>44258</v>
      </c>
      <c r="G3" s="937" t="s">
        <v>290</v>
      </c>
      <c r="H3" s="935"/>
      <c r="I3" s="936"/>
      <c r="J3" s="938">
        <v>44264</v>
      </c>
      <c r="K3" s="935"/>
      <c r="L3" s="1048"/>
    </row>
    <row r="4" spans="2:12" x14ac:dyDescent="0.25">
      <c r="B4" s="989" t="s">
        <v>250</v>
      </c>
      <c r="C4" s="939"/>
      <c r="D4" s="939"/>
      <c r="E4" s="939"/>
      <c r="F4" s="939"/>
      <c r="G4" s="939"/>
      <c r="H4" s="940"/>
      <c r="I4" s="360" t="s">
        <v>489</v>
      </c>
      <c r="J4" s="360" t="s">
        <v>2</v>
      </c>
      <c r="K4" s="1049" t="s">
        <v>0</v>
      </c>
      <c r="L4" s="1050"/>
    </row>
    <row r="5" spans="2:12" x14ac:dyDescent="0.25">
      <c r="B5" s="1046"/>
      <c r="C5" s="941"/>
      <c r="D5" s="941"/>
      <c r="E5" s="941"/>
      <c r="F5" s="941"/>
      <c r="G5" s="941"/>
      <c r="H5" s="942"/>
      <c r="I5" s="272" t="s">
        <v>490</v>
      </c>
      <c r="J5" s="360">
        <v>2</v>
      </c>
      <c r="K5" s="1049" t="s">
        <v>291</v>
      </c>
      <c r="L5" s="1050"/>
    </row>
    <row r="6" spans="2:12" ht="15.75" customHeight="1" x14ac:dyDescent="0.25">
      <c r="B6" s="892" t="s">
        <v>452</v>
      </c>
      <c r="C6" s="893"/>
      <c r="D6" s="893"/>
      <c r="E6" s="893"/>
      <c r="F6" s="893"/>
      <c r="G6" s="894"/>
      <c r="H6" s="892" t="s">
        <v>453</v>
      </c>
      <c r="I6" s="893"/>
      <c r="J6" s="893"/>
      <c r="K6" s="893"/>
      <c r="L6" s="894"/>
    </row>
    <row r="7" spans="2:12" x14ac:dyDescent="0.25">
      <c r="B7" s="892"/>
      <c r="C7" s="893"/>
      <c r="D7" s="893"/>
      <c r="E7" s="893"/>
      <c r="F7" s="893"/>
      <c r="G7" s="894"/>
      <c r="H7" s="892"/>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2" x14ac:dyDescent="0.25">
      <c r="B17" s="892"/>
      <c r="C17" s="893"/>
      <c r="D17" s="893"/>
      <c r="E17" s="893"/>
      <c r="F17" s="893"/>
      <c r="G17" s="894"/>
      <c r="H17" s="892"/>
      <c r="I17" s="893"/>
      <c r="J17" s="893"/>
      <c r="K17" s="893"/>
      <c r="L17" s="894"/>
    </row>
    <row r="18" spans="2:12" x14ac:dyDescent="0.25">
      <c r="B18" s="892"/>
      <c r="C18" s="893"/>
      <c r="D18" s="893"/>
      <c r="E18" s="893"/>
      <c r="F18" s="893"/>
      <c r="G18" s="894"/>
      <c r="H18" s="892"/>
      <c r="I18" s="893"/>
      <c r="J18" s="893"/>
      <c r="K18" s="893"/>
      <c r="L18" s="894"/>
    </row>
    <row r="19" spans="2:12" ht="15.75" thickBot="1" x14ac:dyDescent="0.3">
      <c r="B19" s="892"/>
      <c r="C19" s="893"/>
      <c r="D19" s="893"/>
      <c r="E19" s="893"/>
      <c r="F19" s="893"/>
      <c r="G19" s="894"/>
      <c r="H19" s="892"/>
      <c r="I19" s="893"/>
      <c r="J19" s="893"/>
      <c r="K19" s="893"/>
      <c r="L19" s="894"/>
    </row>
    <row r="20" spans="2:12" ht="15" customHeight="1" x14ac:dyDescent="0.25">
      <c r="B20" s="1051" t="s">
        <v>1301</v>
      </c>
      <c r="C20" s="1052"/>
      <c r="D20" s="1052"/>
      <c r="E20" s="1052"/>
      <c r="F20" s="1052"/>
      <c r="G20" s="1053"/>
      <c r="H20" s="1051" t="s">
        <v>1302</v>
      </c>
      <c r="I20" s="1052"/>
      <c r="J20" s="1052"/>
      <c r="K20" s="1052"/>
      <c r="L20" s="1053"/>
    </row>
    <row r="21" spans="2:12" ht="18" customHeight="1" thickBot="1" x14ac:dyDescent="0.3">
      <c r="B21" s="1054"/>
      <c r="C21" s="1055"/>
      <c r="D21" s="1055"/>
      <c r="E21" s="1055"/>
      <c r="F21" s="1055"/>
      <c r="G21" s="1056"/>
      <c r="H21" s="1054"/>
      <c r="I21" s="1055"/>
      <c r="J21" s="1055"/>
      <c r="K21" s="1055"/>
      <c r="L21" s="1056"/>
    </row>
    <row r="22" spans="2:12" ht="15.75" customHeight="1" x14ac:dyDescent="0.25">
      <c r="B22" s="907" t="s">
        <v>501</v>
      </c>
      <c r="C22" s="908"/>
      <c r="D22" s="908"/>
      <c r="E22" s="908"/>
      <c r="F22" s="908"/>
      <c r="G22" s="909"/>
      <c r="H22" s="907" t="s">
        <v>502</v>
      </c>
      <c r="I22" s="908"/>
      <c r="J22" s="908"/>
      <c r="K22" s="908"/>
      <c r="L22" s="909"/>
    </row>
    <row r="23" spans="2:12" x14ac:dyDescent="0.25">
      <c r="B23" s="892"/>
      <c r="C23" s="893"/>
      <c r="D23" s="893"/>
      <c r="E23" s="893"/>
      <c r="F23" s="893"/>
      <c r="G23" s="894"/>
      <c r="H23" s="892"/>
      <c r="I23" s="893"/>
      <c r="J23" s="893"/>
      <c r="K23" s="893"/>
      <c r="L23" s="894"/>
    </row>
    <row r="24" spans="2:12" x14ac:dyDescent="0.25">
      <c r="B24" s="892"/>
      <c r="C24" s="893"/>
      <c r="D24" s="893"/>
      <c r="E24" s="893"/>
      <c r="F24" s="893"/>
      <c r="G24" s="894"/>
      <c r="H24" s="892"/>
      <c r="I24" s="893"/>
      <c r="J24" s="893"/>
      <c r="K24" s="893"/>
      <c r="L24" s="894"/>
    </row>
    <row r="25" spans="2:12" x14ac:dyDescent="0.25">
      <c r="B25" s="892"/>
      <c r="C25" s="893"/>
      <c r="D25" s="893"/>
      <c r="E25" s="893"/>
      <c r="F25" s="893"/>
      <c r="G25" s="894"/>
      <c r="H25" s="892"/>
      <c r="I25" s="893"/>
      <c r="J25" s="893"/>
      <c r="K25" s="893"/>
      <c r="L25" s="894"/>
    </row>
    <row r="26" spans="2:12" x14ac:dyDescent="0.25">
      <c r="B26" s="892"/>
      <c r="C26" s="893"/>
      <c r="D26" s="893"/>
      <c r="E26" s="893"/>
      <c r="F26" s="893"/>
      <c r="G26" s="894"/>
      <c r="H26" s="892"/>
      <c r="I26" s="893"/>
      <c r="J26" s="893"/>
      <c r="K26" s="893"/>
      <c r="L26" s="894"/>
    </row>
    <row r="27" spans="2:12" x14ac:dyDescent="0.25">
      <c r="B27" s="892"/>
      <c r="C27" s="893"/>
      <c r="D27" s="893"/>
      <c r="E27" s="893"/>
      <c r="F27" s="893"/>
      <c r="G27" s="894"/>
      <c r="H27" s="892"/>
      <c r="I27" s="893"/>
      <c r="J27" s="893"/>
      <c r="K27" s="893"/>
      <c r="L27" s="894"/>
    </row>
    <row r="28" spans="2:12" x14ac:dyDescent="0.25">
      <c r="B28" s="892"/>
      <c r="C28" s="893"/>
      <c r="D28" s="893"/>
      <c r="E28" s="893"/>
      <c r="F28" s="893"/>
      <c r="G28" s="894"/>
      <c r="H28" s="892"/>
      <c r="I28" s="893"/>
      <c r="J28" s="893"/>
      <c r="K28" s="893"/>
      <c r="L28" s="894"/>
    </row>
    <row r="29" spans="2:12" x14ac:dyDescent="0.25">
      <c r="B29" s="892"/>
      <c r="C29" s="893"/>
      <c r="D29" s="893"/>
      <c r="E29" s="893"/>
      <c r="F29" s="893"/>
      <c r="G29" s="894"/>
      <c r="H29" s="892"/>
      <c r="I29" s="893"/>
      <c r="J29" s="893"/>
      <c r="K29" s="893"/>
      <c r="L29" s="894"/>
    </row>
    <row r="30" spans="2:12" x14ac:dyDescent="0.25">
      <c r="B30" s="892"/>
      <c r="C30" s="893"/>
      <c r="D30" s="893"/>
      <c r="E30" s="893"/>
      <c r="F30" s="893"/>
      <c r="G30" s="894"/>
      <c r="H30" s="892"/>
      <c r="I30" s="893"/>
      <c r="J30" s="893"/>
      <c r="K30" s="893"/>
      <c r="L30" s="894"/>
    </row>
    <row r="31" spans="2:12" x14ac:dyDescent="0.25">
      <c r="B31" s="892"/>
      <c r="C31" s="893"/>
      <c r="D31" s="893"/>
      <c r="E31" s="893"/>
      <c r="F31" s="893"/>
      <c r="G31" s="894"/>
      <c r="H31" s="892"/>
      <c r="I31" s="893"/>
      <c r="J31" s="893"/>
      <c r="K31" s="893"/>
      <c r="L31" s="894"/>
    </row>
    <row r="32" spans="2:12" x14ac:dyDescent="0.25">
      <c r="B32" s="892"/>
      <c r="C32" s="893"/>
      <c r="D32" s="893"/>
      <c r="E32" s="893"/>
      <c r="F32" s="893"/>
      <c r="G32" s="894"/>
      <c r="H32" s="892"/>
      <c r="I32" s="893"/>
      <c r="J32" s="893"/>
      <c r="K32" s="893"/>
      <c r="L32" s="894"/>
    </row>
    <row r="33" spans="2:12" x14ac:dyDescent="0.25">
      <c r="B33" s="892"/>
      <c r="C33" s="893"/>
      <c r="D33" s="893"/>
      <c r="E33" s="893"/>
      <c r="F33" s="893"/>
      <c r="G33" s="894"/>
      <c r="H33" s="892"/>
      <c r="I33" s="893"/>
      <c r="J33" s="893"/>
      <c r="K33" s="893"/>
      <c r="L33" s="894"/>
    </row>
    <row r="34" spans="2:12" x14ac:dyDescent="0.25">
      <c r="B34" s="892"/>
      <c r="C34" s="893"/>
      <c r="D34" s="893"/>
      <c r="E34" s="893"/>
      <c r="F34" s="893"/>
      <c r="G34" s="894"/>
      <c r="H34" s="892"/>
      <c r="I34" s="893"/>
      <c r="J34" s="893"/>
      <c r="K34" s="893"/>
      <c r="L34" s="894"/>
    </row>
    <row r="35" spans="2:12" ht="15.75" thickBot="1" x14ac:dyDescent="0.3">
      <c r="B35" s="892"/>
      <c r="C35" s="893"/>
      <c r="D35" s="893"/>
      <c r="E35" s="893"/>
      <c r="F35" s="893"/>
      <c r="G35" s="894"/>
      <c r="H35" s="892"/>
      <c r="I35" s="893"/>
      <c r="J35" s="893"/>
      <c r="K35" s="893"/>
      <c r="L35" s="894"/>
    </row>
    <row r="36" spans="2:12" ht="15" customHeight="1" x14ac:dyDescent="0.25">
      <c r="B36" s="1051" t="s">
        <v>1303</v>
      </c>
      <c r="C36" s="1052"/>
      <c r="D36" s="1052"/>
      <c r="E36" s="1052"/>
      <c r="F36" s="1052"/>
      <c r="G36" s="1053"/>
      <c r="H36" s="1051" t="s">
        <v>1304</v>
      </c>
      <c r="I36" s="1052"/>
      <c r="J36" s="1052"/>
      <c r="K36" s="1052"/>
      <c r="L36" s="1053"/>
    </row>
    <row r="37" spans="2:12" ht="18" customHeight="1" thickBot="1" x14ac:dyDescent="0.3">
      <c r="B37" s="1054"/>
      <c r="C37" s="1055"/>
      <c r="D37" s="1055"/>
      <c r="E37" s="1055"/>
      <c r="F37" s="1055"/>
      <c r="G37" s="1056"/>
      <c r="H37" s="1054"/>
      <c r="I37" s="1055"/>
      <c r="J37" s="1055"/>
      <c r="K37" s="1055"/>
      <c r="L37" s="1056"/>
    </row>
    <row r="38" spans="2:12" x14ac:dyDescent="0.25">
      <c r="B38" s="907" t="s">
        <v>503</v>
      </c>
      <c r="C38" s="908"/>
      <c r="D38" s="908"/>
      <c r="E38" s="908"/>
      <c r="F38" s="908"/>
      <c r="G38" s="909"/>
      <c r="H38" s="907" t="s">
        <v>504</v>
      </c>
      <c r="I38" s="908"/>
      <c r="J38" s="908"/>
      <c r="K38" s="908"/>
      <c r="L38" s="909"/>
    </row>
    <row r="39" spans="2:12" x14ac:dyDescent="0.25">
      <c r="B39" s="892"/>
      <c r="C39" s="893"/>
      <c r="D39" s="893"/>
      <c r="E39" s="893"/>
      <c r="F39" s="893"/>
      <c r="G39" s="894"/>
      <c r="H39" s="892"/>
      <c r="I39" s="893"/>
      <c r="J39" s="893"/>
      <c r="K39" s="893"/>
      <c r="L39" s="894"/>
    </row>
    <row r="40" spans="2:12" x14ac:dyDescent="0.25">
      <c r="B40" s="892"/>
      <c r="C40" s="893"/>
      <c r="D40" s="893"/>
      <c r="E40" s="893"/>
      <c r="F40" s="893"/>
      <c r="G40" s="894"/>
      <c r="H40" s="892"/>
      <c r="I40" s="893"/>
      <c r="J40" s="893"/>
      <c r="K40" s="893"/>
      <c r="L40" s="894"/>
    </row>
    <row r="41" spans="2:12" x14ac:dyDescent="0.25">
      <c r="B41" s="892"/>
      <c r="C41" s="893"/>
      <c r="D41" s="893"/>
      <c r="E41" s="893"/>
      <c r="F41" s="893"/>
      <c r="G41" s="894"/>
      <c r="H41" s="892"/>
      <c r="I41" s="893"/>
      <c r="J41" s="893"/>
      <c r="K41" s="893"/>
      <c r="L41" s="894"/>
    </row>
    <row r="42" spans="2:12" x14ac:dyDescent="0.25">
      <c r="B42" s="892"/>
      <c r="C42" s="893"/>
      <c r="D42" s="893"/>
      <c r="E42" s="893"/>
      <c r="F42" s="893"/>
      <c r="G42" s="894"/>
      <c r="H42" s="892"/>
      <c r="I42" s="893"/>
      <c r="J42" s="893"/>
      <c r="K42" s="893"/>
      <c r="L42" s="894"/>
    </row>
    <row r="43" spans="2:12" x14ac:dyDescent="0.25">
      <c r="B43" s="892"/>
      <c r="C43" s="893"/>
      <c r="D43" s="893"/>
      <c r="E43" s="893"/>
      <c r="F43" s="893"/>
      <c r="G43" s="894"/>
      <c r="H43" s="892"/>
      <c r="I43" s="893"/>
      <c r="J43" s="893"/>
      <c r="K43" s="893"/>
      <c r="L43" s="894"/>
    </row>
    <row r="44" spans="2:12" x14ac:dyDescent="0.25">
      <c r="B44" s="892"/>
      <c r="C44" s="893"/>
      <c r="D44" s="893"/>
      <c r="E44" s="893"/>
      <c r="F44" s="893"/>
      <c r="G44" s="894"/>
      <c r="H44" s="892"/>
      <c r="I44" s="893"/>
      <c r="J44" s="893"/>
      <c r="K44" s="893"/>
      <c r="L44" s="894"/>
    </row>
    <row r="45" spans="2:12" x14ac:dyDescent="0.25">
      <c r="B45" s="892"/>
      <c r="C45" s="893"/>
      <c r="D45" s="893"/>
      <c r="E45" s="893"/>
      <c r="F45" s="893"/>
      <c r="G45" s="894"/>
      <c r="H45" s="892"/>
      <c r="I45" s="893"/>
      <c r="J45" s="893"/>
      <c r="K45" s="893"/>
      <c r="L45" s="894"/>
    </row>
    <row r="46" spans="2:12" x14ac:dyDescent="0.25">
      <c r="B46" s="892"/>
      <c r="C46" s="893"/>
      <c r="D46" s="893"/>
      <c r="E46" s="893"/>
      <c r="F46" s="893"/>
      <c r="G46" s="894"/>
      <c r="H46" s="892"/>
      <c r="I46" s="893"/>
      <c r="J46" s="893"/>
      <c r="K46" s="893"/>
      <c r="L46" s="894"/>
    </row>
    <row r="47" spans="2:12" x14ac:dyDescent="0.25">
      <c r="B47" s="892"/>
      <c r="C47" s="893"/>
      <c r="D47" s="893"/>
      <c r="E47" s="893"/>
      <c r="F47" s="893"/>
      <c r="G47" s="894"/>
      <c r="H47" s="892"/>
      <c r="I47" s="893"/>
      <c r="J47" s="893"/>
      <c r="K47" s="893"/>
      <c r="L47" s="894"/>
    </row>
    <row r="48" spans="2:12" x14ac:dyDescent="0.25">
      <c r="B48" s="892"/>
      <c r="C48" s="893"/>
      <c r="D48" s="893"/>
      <c r="E48" s="893"/>
      <c r="F48" s="893"/>
      <c r="G48" s="894"/>
      <c r="H48" s="892"/>
      <c r="I48" s="893"/>
      <c r="J48" s="893"/>
      <c r="K48" s="893"/>
      <c r="L48" s="894"/>
    </row>
    <row r="49" spans="2:12" x14ac:dyDescent="0.25">
      <c r="B49" s="892"/>
      <c r="C49" s="893"/>
      <c r="D49" s="893"/>
      <c r="E49" s="893"/>
      <c r="F49" s="893"/>
      <c r="G49" s="894"/>
      <c r="H49" s="892"/>
      <c r="I49" s="893"/>
      <c r="J49" s="893"/>
      <c r="K49" s="893"/>
      <c r="L49" s="894"/>
    </row>
    <row r="50" spans="2:12" x14ac:dyDescent="0.25">
      <c r="B50" s="892"/>
      <c r="C50" s="893"/>
      <c r="D50" s="893"/>
      <c r="E50" s="893"/>
      <c r="F50" s="893"/>
      <c r="G50" s="894"/>
      <c r="H50" s="892"/>
      <c r="I50" s="893"/>
      <c r="J50" s="893"/>
      <c r="K50" s="893"/>
      <c r="L50" s="894"/>
    </row>
    <row r="51" spans="2:12" ht="15.75" thickBot="1" x14ac:dyDescent="0.3">
      <c r="B51" s="892"/>
      <c r="C51" s="893"/>
      <c r="D51" s="893"/>
      <c r="E51" s="893"/>
      <c r="F51" s="893"/>
      <c r="G51" s="894"/>
      <c r="H51" s="892"/>
      <c r="I51" s="893"/>
      <c r="J51" s="893"/>
      <c r="K51" s="893"/>
      <c r="L51" s="894"/>
    </row>
    <row r="52" spans="2:12" ht="15" customHeight="1" x14ac:dyDescent="0.25">
      <c r="B52" s="1051" t="s">
        <v>1305</v>
      </c>
      <c r="C52" s="1052"/>
      <c r="D52" s="1052"/>
      <c r="E52" s="1052"/>
      <c r="F52" s="1052"/>
      <c r="G52" s="1053"/>
      <c r="H52" s="1057" t="s">
        <v>1306</v>
      </c>
      <c r="I52" s="1058"/>
      <c r="J52" s="1058"/>
      <c r="K52" s="1058"/>
      <c r="L52" s="1059"/>
    </row>
    <row r="53" spans="2:12" ht="15.75" thickBot="1" x14ac:dyDescent="0.3">
      <c r="B53" s="1054"/>
      <c r="C53" s="1055"/>
      <c r="D53" s="1055"/>
      <c r="E53" s="1055"/>
      <c r="F53" s="1055"/>
      <c r="G53" s="1056"/>
      <c r="H53" s="1060"/>
      <c r="I53" s="1061"/>
      <c r="J53" s="1061"/>
      <c r="K53" s="1061"/>
      <c r="L53" s="1062"/>
    </row>
    <row r="54" spans="2:12" x14ac:dyDescent="0.25">
      <c r="B54" s="907" t="s">
        <v>503</v>
      </c>
      <c r="C54" s="908"/>
      <c r="D54" s="908"/>
      <c r="E54" s="908"/>
      <c r="F54" s="908"/>
      <c r="G54" s="909"/>
      <c r="H54" s="907" t="s">
        <v>504</v>
      </c>
      <c r="I54" s="908"/>
      <c r="J54" s="908"/>
      <c r="K54" s="908"/>
      <c r="L54" s="909"/>
    </row>
    <row r="55" spans="2:12" x14ac:dyDescent="0.25">
      <c r="B55" s="892"/>
      <c r="C55" s="893"/>
      <c r="D55" s="893"/>
      <c r="E55" s="893"/>
      <c r="F55" s="893"/>
      <c r="G55" s="894"/>
      <c r="H55" s="892"/>
      <c r="I55" s="893"/>
      <c r="J55" s="893"/>
      <c r="K55" s="893"/>
      <c r="L55" s="894"/>
    </row>
    <row r="56" spans="2:12" x14ac:dyDescent="0.25">
      <c r="B56" s="892"/>
      <c r="C56" s="893"/>
      <c r="D56" s="893"/>
      <c r="E56" s="893"/>
      <c r="F56" s="893"/>
      <c r="G56" s="894"/>
      <c r="H56" s="892"/>
      <c r="I56" s="893"/>
      <c r="J56" s="893"/>
      <c r="K56" s="893"/>
      <c r="L56" s="894"/>
    </row>
    <row r="57" spans="2:12" x14ac:dyDescent="0.25">
      <c r="B57" s="892"/>
      <c r="C57" s="893"/>
      <c r="D57" s="893"/>
      <c r="E57" s="893"/>
      <c r="F57" s="893"/>
      <c r="G57" s="894"/>
      <c r="H57" s="892"/>
      <c r="I57" s="893"/>
      <c r="J57" s="893"/>
      <c r="K57" s="893"/>
      <c r="L57" s="894"/>
    </row>
    <row r="58" spans="2:12" x14ac:dyDescent="0.25">
      <c r="B58" s="892"/>
      <c r="C58" s="893"/>
      <c r="D58" s="893"/>
      <c r="E58" s="893"/>
      <c r="F58" s="893"/>
      <c r="G58" s="894"/>
      <c r="H58" s="892"/>
      <c r="I58" s="893"/>
      <c r="J58" s="893"/>
      <c r="K58" s="893"/>
      <c r="L58" s="894"/>
    </row>
    <row r="59" spans="2:12" x14ac:dyDescent="0.25">
      <c r="B59" s="892"/>
      <c r="C59" s="893"/>
      <c r="D59" s="893"/>
      <c r="E59" s="893"/>
      <c r="F59" s="893"/>
      <c r="G59" s="894"/>
      <c r="H59" s="892"/>
      <c r="I59" s="893"/>
      <c r="J59" s="893"/>
      <c r="K59" s="893"/>
      <c r="L59" s="894"/>
    </row>
    <row r="60" spans="2:12" x14ac:dyDescent="0.25">
      <c r="B60" s="892"/>
      <c r="C60" s="893"/>
      <c r="D60" s="893"/>
      <c r="E60" s="893"/>
      <c r="F60" s="893"/>
      <c r="G60" s="894"/>
      <c r="H60" s="892"/>
      <c r="I60" s="893"/>
      <c r="J60" s="893"/>
      <c r="K60" s="893"/>
      <c r="L60" s="894"/>
    </row>
    <row r="61" spans="2:12" x14ac:dyDescent="0.25">
      <c r="B61" s="892"/>
      <c r="C61" s="893"/>
      <c r="D61" s="893"/>
      <c r="E61" s="893"/>
      <c r="F61" s="893"/>
      <c r="G61" s="894"/>
      <c r="H61" s="892"/>
      <c r="I61" s="893"/>
      <c r="J61" s="893"/>
      <c r="K61" s="893"/>
      <c r="L61" s="894"/>
    </row>
    <row r="62" spans="2:12" x14ac:dyDescent="0.25">
      <c r="B62" s="892"/>
      <c r="C62" s="893"/>
      <c r="D62" s="893"/>
      <c r="E62" s="893"/>
      <c r="F62" s="893"/>
      <c r="G62" s="894"/>
      <c r="H62" s="892"/>
      <c r="I62" s="893"/>
      <c r="J62" s="893"/>
      <c r="K62" s="893"/>
      <c r="L62" s="894"/>
    </row>
    <row r="63" spans="2:12" x14ac:dyDescent="0.25">
      <c r="B63" s="892"/>
      <c r="C63" s="893"/>
      <c r="D63" s="893"/>
      <c r="E63" s="893"/>
      <c r="F63" s="893"/>
      <c r="G63" s="894"/>
      <c r="H63" s="892"/>
      <c r="I63" s="893"/>
      <c r="J63" s="893"/>
      <c r="K63" s="893"/>
      <c r="L63" s="894"/>
    </row>
    <row r="64" spans="2:12" x14ac:dyDescent="0.25">
      <c r="B64" s="892"/>
      <c r="C64" s="893"/>
      <c r="D64" s="893"/>
      <c r="E64" s="893"/>
      <c r="F64" s="893"/>
      <c r="G64" s="894"/>
      <c r="H64" s="892"/>
      <c r="I64" s="893"/>
      <c r="J64" s="893"/>
      <c r="K64" s="893"/>
      <c r="L64" s="894"/>
    </row>
    <row r="65" spans="2:12" x14ac:dyDescent="0.25">
      <c r="B65" s="892"/>
      <c r="C65" s="893"/>
      <c r="D65" s="893"/>
      <c r="E65" s="893"/>
      <c r="F65" s="893"/>
      <c r="G65" s="894"/>
      <c r="H65" s="892"/>
      <c r="I65" s="893"/>
      <c r="J65" s="893"/>
      <c r="K65" s="893"/>
      <c r="L65" s="894"/>
    </row>
    <row r="66" spans="2:12" x14ac:dyDescent="0.25">
      <c r="B66" s="892"/>
      <c r="C66" s="893"/>
      <c r="D66" s="893"/>
      <c r="E66" s="893"/>
      <c r="F66" s="893"/>
      <c r="G66" s="894"/>
      <c r="H66" s="892"/>
      <c r="I66" s="893"/>
      <c r="J66" s="893"/>
      <c r="K66" s="893"/>
      <c r="L66" s="894"/>
    </row>
    <row r="67" spans="2:12" ht="15.75" thickBot="1" x14ac:dyDescent="0.3">
      <c r="B67" s="892"/>
      <c r="C67" s="893"/>
      <c r="D67" s="893"/>
      <c r="E67" s="893"/>
      <c r="F67" s="893"/>
      <c r="G67" s="894"/>
      <c r="H67" s="892"/>
      <c r="I67" s="893"/>
      <c r="J67" s="893"/>
      <c r="K67" s="893"/>
      <c r="L67" s="894"/>
    </row>
    <row r="68" spans="2:12" ht="15" customHeight="1" x14ac:dyDescent="0.25">
      <c r="B68" s="1057" t="s">
        <v>1307</v>
      </c>
      <c r="C68" s="1058"/>
      <c r="D68" s="1058"/>
      <c r="E68" s="1058"/>
      <c r="F68" s="1058"/>
      <c r="G68" s="1059"/>
      <c r="H68" s="1057" t="s">
        <v>1308</v>
      </c>
      <c r="I68" s="1058"/>
      <c r="J68" s="1058"/>
      <c r="K68" s="1058"/>
      <c r="L68" s="1059"/>
    </row>
    <row r="69" spans="2:12" ht="15.75" thickBot="1" x14ac:dyDescent="0.3">
      <c r="B69" s="1060"/>
      <c r="C69" s="1061"/>
      <c r="D69" s="1061"/>
      <c r="E69" s="1061"/>
      <c r="F69" s="1061"/>
      <c r="G69" s="1062"/>
      <c r="H69" s="1060"/>
      <c r="I69" s="1061"/>
      <c r="J69" s="1061"/>
      <c r="K69" s="1061"/>
      <c r="L69" s="1062"/>
    </row>
    <row r="70" spans="2:12" x14ac:dyDescent="0.25">
      <c r="B70" s="907" t="s">
        <v>984</v>
      </c>
      <c r="C70" s="908"/>
      <c r="D70" s="908"/>
      <c r="E70" s="908"/>
      <c r="F70" s="908"/>
      <c r="G70" s="909"/>
      <c r="H70" s="907" t="s">
        <v>985</v>
      </c>
      <c r="I70" s="908"/>
      <c r="J70" s="908"/>
      <c r="K70" s="908"/>
      <c r="L70" s="909"/>
    </row>
    <row r="71" spans="2:12" x14ac:dyDescent="0.25">
      <c r="B71" s="892"/>
      <c r="C71" s="893"/>
      <c r="D71" s="893"/>
      <c r="E71" s="893"/>
      <c r="F71" s="893"/>
      <c r="G71" s="894"/>
      <c r="H71" s="892"/>
      <c r="I71" s="893"/>
      <c r="J71" s="893"/>
      <c r="K71" s="893"/>
      <c r="L71" s="894"/>
    </row>
    <row r="72" spans="2:12" x14ac:dyDescent="0.25">
      <c r="B72" s="892"/>
      <c r="C72" s="893"/>
      <c r="D72" s="893"/>
      <c r="E72" s="893"/>
      <c r="F72" s="893"/>
      <c r="G72" s="894"/>
      <c r="H72" s="892"/>
      <c r="I72" s="893"/>
      <c r="J72" s="893"/>
      <c r="K72" s="893"/>
      <c r="L72" s="894"/>
    </row>
    <row r="73" spans="2:12" x14ac:dyDescent="0.25">
      <c r="B73" s="892"/>
      <c r="C73" s="893"/>
      <c r="D73" s="893"/>
      <c r="E73" s="893"/>
      <c r="F73" s="893"/>
      <c r="G73" s="894"/>
      <c r="H73" s="892"/>
      <c r="I73" s="893"/>
      <c r="J73" s="893"/>
      <c r="K73" s="893"/>
      <c r="L73" s="894"/>
    </row>
    <row r="74" spans="2:12" x14ac:dyDescent="0.25">
      <c r="B74" s="892"/>
      <c r="C74" s="893"/>
      <c r="D74" s="893"/>
      <c r="E74" s="893"/>
      <c r="F74" s="893"/>
      <c r="G74" s="894"/>
      <c r="H74" s="892"/>
      <c r="I74" s="893"/>
      <c r="J74" s="893"/>
      <c r="K74" s="893"/>
      <c r="L74" s="894"/>
    </row>
    <row r="75" spans="2:12" x14ac:dyDescent="0.25">
      <c r="B75" s="892"/>
      <c r="C75" s="893"/>
      <c r="D75" s="893"/>
      <c r="E75" s="893"/>
      <c r="F75" s="893"/>
      <c r="G75" s="894"/>
      <c r="H75" s="892"/>
      <c r="I75" s="893"/>
      <c r="J75" s="893"/>
      <c r="K75" s="893"/>
      <c r="L75" s="894"/>
    </row>
    <row r="76" spans="2:12" x14ac:dyDescent="0.25">
      <c r="B76" s="892"/>
      <c r="C76" s="893"/>
      <c r="D76" s="893"/>
      <c r="E76" s="893"/>
      <c r="F76" s="893"/>
      <c r="G76" s="894"/>
      <c r="H76" s="892"/>
      <c r="I76" s="893"/>
      <c r="J76" s="893"/>
      <c r="K76" s="893"/>
      <c r="L76" s="894"/>
    </row>
    <row r="77" spans="2:12" x14ac:dyDescent="0.25">
      <c r="B77" s="892"/>
      <c r="C77" s="893"/>
      <c r="D77" s="893"/>
      <c r="E77" s="893"/>
      <c r="F77" s="893"/>
      <c r="G77" s="894"/>
      <c r="H77" s="892"/>
      <c r="I77" s="893"/>
      <c r="J77" s="893"/>
      <c r="K77" s="893"/>
      <c r="L77" s="894"/>
    </row>
    <row r="78" spans="2:12" x14ac:dyDescent="0.25">
      <c r="B78" s="892"/>
      <c r="C78" s="893"/>
      <c r="D78" s="893"/>
      <c r="E78" s="893"/>
      <c r="F78" s="893"/>
      <c r="G78" s="894"/>
      <c r="H78" s="892"/>
      <c r="I78" s="893"/>
      <c r="J78" s="893"/>
      <c r="K78" s="893"/>
      <c r="L78" s="894"/>
    </row>
    <row r="79" spans="2:12" x14ac:dyDescent="0.25">
      <c r="B79" s="892"/>
      <c r="C79" s="893"/>
      <c r="D79" s="893"/>
      <c r="E79" s="893"/>
      <c r="F79" s="893"/>
      <c r="G79" s="894"/>
      <c r="H79" s="892"/>
      <c r="I79" s="893"/>
      <c r="J79" s="893"/>
      <c r="K79" s="893"/>
      <c r="L79" s="894"/>
    </row>
    <row r="80" spans="2:12" x14ac:dyDescent="0.25">
      <c r="B80" s="892"/>
      <c r="C80" s="893"/>
      <c r="D80" s="893"/>
      <c r="E80" s="893"/>
      <c r="F80" s="893"/>
      <c r="G80" s="894"/>
      <c r="H80" s="892"/>
      <c r="I80" s="893"/>
      <c r="J80" s="893"/>
      <c r="K80" s="893"/>
      <c r="L80" s="894"/>
    </row>
    <row r="81" spans="2:12" x14ac:dyDescent="0.25">
      <c r="B81" s="892"/>
      <c r="C81" s="893"/>
      <c r="D81" s="893"/>
      <c r="E81" s="893"/>
      <c r="F81" s="893"/>
      <c r="G81" s="894"/>
      <c r="H81" s="892"/>
      <c r="I81" s="893"/>
      <c r="J81" s="893"/>
      <c r="K81" s="893"/>
      <c r="L81" s="894"/>
    </row>
    <row r="82" spans="2:12" x14ac:dyDescent="0.25">
      <c r="B82" s="892"/>
      <c r="C82" s="893"/>
      <c r="D82" s="893"/>
      <c r="E82" s="893"/>
      <c r="F82" s="893"/>
      <c r="G82" s="894"/>
      <c r="H82" s="892"/>
      <c r="I82" s="893"/>
      <c r="J82" s="893"/>
      <c r="K82" s="893"/>
      <c r="L82" s="894"/>
    </row>
    <row r="83" spans="2:12" ht="15.75" thickBot="1" x14ac:dyDescent="0.3">
      <c r="B83" s="892"/>
      <c r="C83" s="893"/>
      <c r="D83" s="893"/>
      <c r="E83" s="893"/>
      <c r="F83" s="893"/>
      <c r="G83" s="894"/>
      <c r="H83" s="892"/>
      <c r="I83" s="893"/>
      <c r="J83" s="893"/>
      <c r="K83" s="893"/>
      <c r="L83" s="894"/>
    </row>
    <row r="84" spans="2:12" ht="15" customHeight="1" x14ac:dyDescent="0.25">
      <c r="B84" s="1051" t="s">
        <v>1309</v>
      </c>
      <c r="C84" s="1052"/>
      <c r="D84" s="1052"/>
      <c r="E84" s="1052"/>
      <c r="F84" s="1052"/>
      <c r="G84" s="1053"/>
      <c r="H84" s="1051" t="s">
        <v>1310</v>
      </c>
      <c r="I84" s="1052"/>
      <c r="J84" s="1052"/>
      <c r="K84" s="1052"/>
      <c r="L84" s="1053"/>
    </row>
    <row r="85" spans="2:12" ht="15.75" thickBot="1" x14ac:dyDescent="0.3">
      <c r="B85" s="1054"/>
      <c r="C85" s="1055"/>
      <c r="D85" s="1055"/>
      <c r="E85" s="1055"/>
      <c r="F85" s="1055"/>
      <c r="G85" s="1056"/>
      <c r="H85" s="1054"/>
      <c r="I85" s="1055"/>
      <c r="J85" s="1055"/>
      <c r="K85" s="1055"/>
      <c r="L85" s="1056"/>
    </row>
    <row r="86" spans="2:12" x14ac:dyDescent="0.25">
      <c r="B86" s="907" t="s">
        <v>986</v>
      </c>
      <c r="C86" s="908"/>
      <c r="D86" s="908"/>
      <c r="E86" s="908"/>
      <c r="F86" s="908"/>
      <c r="G86" s="909"/>
      <c r="H86" s="907" t="s">
        <v>987</v>
      </c>
      <c r="I86" s="908"/>
      <c r="J86" s="908"/>
      <c r="K86" s="908"/>
      <c r="L86" s="909"/>
    </row>
    <row r="87" spans="2:12" x14ac:dyDescent="0.25">
      <c r="B87" s="892"/>
      <c r="C87" s="893"/>
      <c r="D87" s="893"/>
      <c r="E87" s="893"/>
      <c r="F87" s="893"/>
      <c r="G87" s="894"/>
      <c r="H87" s="892"/>
      <c r="I87" s="893"/>
      <c r="J87" s="893"/>
      <c r="K87" s="893"/>
      <c r="L87" s="894"/>
    </row>
    <row r="88" spans="2:12" x14ac:dyDescent="0.25">
      <c r="B88" s="892"/>
      <c r="C88" s="893"/>
      <c r="D88" s="893"/>
      <c r="E88" s="893"/>
      <c r="F88" s="893"/>
      <c r="G88" s="894"/>
      <c r="H88" s="892"/>
      <c r="I88" s="893"/>
      <c r="J88" s="893"/>
      <c r="K88" s="893"/>
      <c r="L88" s="894"/>
    </row>
    <row r="89" spans="2:12" x14ac:dyDescent="0.25">
      <c r="B89" s="892"/>
      <c r="C89" s="893"/>
      <c r="D89" s="893"/>
      <c r="E89" s="893"/>
      <c r="F89" s="893"/>
      <c r="G89" s="894"/>
      <c r="H89" s="892"/>
      <c r="I89" s="893"/>
      <c r="J89" s="893"/>
      <c r="K89" s="893"/>
      <c r="L89" s="894"/>
    </row>
    <row r="90" spans="2:12" x14ac:dyDescent="0.25">
      <c r="B90" s="892"/>
      <c r="C90" s="893"/>
      <c r="D90" s="893"/>
      <c r="E90" s="893"/>
      <c r="F90" s="893"/>
      <c r="G90" s="894"/>
      <c r="H90" s="892"/>
      <c r="I90" s="893"/>
      <c r="J90" s="893"/>
      <c r="K90" s="893"/>
      <c r="L90" s="894"/>
    </row>
    <row r="91" spans="2:12" x14ac:dyDescent="0.25">
      <c r="B91" s="892"/>
      <c r="C91" s="893"/>
      <c r="D91" s="893"/>
      <c r="E91" s="893"/>
      <c r="F91" s="893"/>
      <c r="G91" s="894"/>
      <c r="H91" s="892"/>
      <c r="I91" s="893"/>
      <c r="J91" s="893"/>
      <c r="K91" s="893"/>
      <c r="L91" s="894"/>
    </row>
    <row r="92" spans="2:12" x14ac:dyDescent="0.25">
      <c r="B92" s="892"/>
      <c r="C92" s="893"/>
      <c r="D92" s="893"/>
      <c r="E92" s="893"/>
      <c r="F92" s="893"/>
      <c r="G92" s="894"/>
      <c r="H92" s="892"/>
      <c r="I92" s="893"/>
      <c r="J92" s="893"/>
      <c r="K92" s="893"/>
      <c r="L92" s="894"/>
    </row>
    <row r="93" spans="2:12" x14ac:dyDescent="0.25">
      <c r="B93" s="892"/>
      <c r="C93" s="893"/>
      <c r="D93" s="893"/>
      <c r="E93" s="893"/>
      <c r="F93" s="893"/>
      <c r="G93" s="894"/>
      <c r="H93" s="892"/>
      <c r="I93" s="893"/>
      <c r="J93" s="893"/>
      <c r="K93" s="893"/>
      <c r="L93" s="894"/>
    </row>
    <row r="94" spans="2:12" x14ac:dyDescent="0.25">
      <c r="B94" s="892"/>
      <c r="C94" s="893"/>
      <c r="D94" s="893"/>
      <c r="E94" s="893"/>
      <c r="F94" s="893"/>
      <c r="G94" s="894"/>
      <c r="H94" s="892"/>
      <c r="I94" s="893"/>
      <c r="J94" s="893"/>
      <c r="K94" s="893"/>
      <c r="L94" s="894"/>
    </row>
    <row r="95" spans="2:12" x14ac:dyDescent="0.25">
      <c r="B95" s="892"/>
      <c r="C95" s="893"/>
      <c r="D95" s="893"/>
      <c r="E95" s="893"/>
      <c r="F95" s="893"/>
      <c r="G95" s="894"/>
      <c r="H95" s="892"/>
      <c r="I95" s="893"/>
      <c r="J95" s="893"/>
      <c r="K95" s="893"/>
      <c r="L95" s="894"/>
    </row>
    <row r="96" spans="2:12" x14ac:dyDescent="0.25">
      <c r="B96" s="892"/>
      <c r="C96" s="893"/>
      <c r="D96" s="893"/>
      <c r="E96" s="893"/>
      <c r="F96" s="893"/>
      <c r="G96" s="894"/>
      <c r="H96" s="892"/>
      <c r="I96" s="893"/>
      <c r="J96" s="893"/>
      <c r="K96" s="893"/>
      <c r="L96" s="894"/>
    </row>
    <row r="97" spans="2:12" x14ac:dyDescent="0.25">
      <c r="B97" s="892"/>
      <c r="C97" s="893"/>
      <c r="D97" s="893"/>
      <c r="E97" s="893"/>
      <c r="F97" s="893"/>
      <c r="G97" s="894"/>
      <c r="H97" s="892"/>
      <c r="I97" s="893"/>
      <c r="J97" s="893"/>
      <c r="K97" s="893"/>
      <c r="L97" s="894"/>
    </row>
    <row r="98" spans="2:12" x14ac:dyDescent="0.25">
      <c r="B98" s="892"/>
      <c r="C98" s="893"/>
      <c r="D98" s="893"/>
      <c r="E98" s="893"/>
      <c r="F98" s="893"/>
      <c r="G98" s="894"/>
      <c r="H98" s="892"/>
      <c r="I98" s="893"/>
      <c r="J98" s="893"/>
      <c r="K98" s="893"/>
      <c r="L98" s="894"/>
    </row>
    <row r="99" spans="2:12" ht="15.75" thickBot="1" x14ac:dyDescent="0.3">
      <c r="B99" s="892"/>
      <c r="C99" s="893"/>
      <c r="D99" s="893"/>
      <c r="E99" s="893"/>
      <c r="F99" s="893"/>
      <c r="G99" s="894"/>
      <c r="H99" s="892"/>
      <c r="I99" s="893"/>
      <c r="J99" s="893"/>
      <c r="K99" s="893"/>
      <c r="L99" s="894"/>
    </row>
    <row r="100" spans="2:12" ht="15" customHeight="1" x14ac:dyDescent="0.25">
      <c r="B100" s="1051" t="s">
        <v>1311</v>
      </c>
      <c r="C100" s="1052"/>
      <c r="D100" s="1052"/>
      <c r="E100" s="1052"/>
      <c r="F100" s="1052"/>
      <c r="G100" s="1053"/>
      <c r="H100" s="1063" t="s">
        <v>1312</v>
      </c>
      <c r="I100" s="1064"/>
      <c r="J100" s="1064"/>
      <c r="K100" s="1064"/>
      <c r="L100" s="1065"/>
    </row>
    <row r="101" spans="2:12" ht="15.75" thickBot="1" x14ac:dyDescent="0.3">
      <c r="B101" s="1054"/>
      <c r="C101" s="1055"/>
      <c r="D101" s="1055"/>
      <c r="E101" s="1055"/>
      <c r="F101" s="1055"/>
      <c r="G101" s="1056"/>
      <c r="H101" s="1066"/>
      <c r="I101" s="1067"/>
      <c r="J101" s="1067"/>
      <c r="K101" s="1067"/>
      <c r="L101" s="1068"/>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J102"/>
  <sheetViews>
    <sheetView view="pageBreakPreview" topLeftCell="A16" zoomScale="85" zoomScaleNormal="100" zoomScaleSheetLayoutView="85" zoomScalePageLayoutView="110" workbookViewId="0">
      <selection activeCell="J108" sqref="J108"/>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85546875" style="129" customWidth="1"/>
    <col min="7" max="7" width="8.5703125" style="129" customWidth="1"/>
    <col min="8" max="8" width="22.42578125" style="129" customWidth="1"/>
    <col min="9" max="9" width="13" style="129" customWidth="1"/>
    <col min="10" max="10" width="34.5703125" style="129" customWidth="1"/>
    <col min="11" max="16384" width="11.42578125" style="129"/>
  </cols>
  <sheetData>
    <row r="1" spans="1:10" ht="27.75" customHeight="1" x14ac:dyDescent="0.25">
      <c r="A1" s="985" t="s">
        <v>251</v>
      </c>
      <c r="B1" s="877"/>
      <c r="C1" s="877"/>
      <c r="D1" s="877"/>
      <c r="E1" s="877"/>
      <c r="F1" s="877"/>
      <c r="G1" s="877"/>
      <c r="H1" s="877"/>
      <c r="I1" s="877"/>
      <c r="J1" s="877"/>
    </row>
    <row r="2" spans="1:10" ht="11.25" customHeight="1" x14ac:dyDescent="0.25">
      <c r="A2" s="986"/>
      <c r="B2" s="878"/>
      <c r="C2" s="878"/>
      <c r="D2" s="878"/>
      <c r="E2" s="878"/>
      <c r="F2" s="878"/>
      <c r="G2" s="878"/>
      <c r="H2" s="878"/>
      <c r="I2" s="878"/>
      <c r="J2" s="878"/>
    </row>
    <row r="3" spans="1:10" ht="24.95" customHeight="1" x14ac:dyDescent="0.25">
      <c r="A3" s="937" t="s">
        <v>289</v>
      </c>
      <c r="B3" s="935"/>
      <c r="C3" s="935"/>
      <c r="D3" s="936"/>
      <c r="E3" s="291">
        <v>44258</v>
      </c>
      <c r="F3" s="937" t="s">
        <v>290</v>
      </c>
      <c r="G3" s="935"/>
      <c r="H3" s="936"/>
      <c r="I3" s="938">
        <v>44264</v>
      </c>
      <c r="J3" s="935"/>
    </row>
    <row r="4" spans="1:10" ht="24.95" customHeight="1" x14ac:dyDescent="0.25">
      <c r="A4" s="1072" t="s">
        <v>250</v>
      </c>
      <c r="B4" s="1073"/>
      <c r="C4" s="1073"/>
      <c r="D4" s="1073"/>
      <c r="E4" s="1073"/>
      <c r="F4" s="1073"/>
      <c r="G4" s="1074"/>
      <c r="H4" s="292" t="s">
        <v>489</v>
      </c>
      <c r="I4" s="292" t="s">
        <v>2</v>
      </c>
      <c r="J4" s="333" t="s">
        <v>0</v>
      </c>
    </row>
    <row r="5" spans="1:10" ht="24.95" customHeight="1" x14ac:dyDescent="0.25">
      <c r="A5" s="1075"/>
      <c r="B5" s="1076"/>
      <c r="C5" s="1076"/>
      <c r="D5" s="1076"/>
      <c r="E5" s="1076"/>
      <c r="F5" s="1076"/>
      <c r="G5" s="1077"/>
      <c r="H5" s="293" t="s">
        <v>490</v>
      </c>
      <c r="I5" s="292">
        <v>2</v>
      </c>
      <c r="J5" s="333" t="s">
        <v>291</v>
      </c>
    </row>
    <row r="6" spans="1:10" x14ac:dyDescent="0.25">
      <c r="A6" s="1069"/>
      <c r="B6" s="1070"/>
      <c r="C6" s="1070"/>
      <c r="D6" s="1070"/>
      <c r="E6" s="1070"/>
      <c r="F6" s="1071"/>
      <c r="G6" s="1069" t="s">
        <v>1030</v>
      </c>
      <c r="H6" s="1070"/>
      <c r="I6" s="1070"/>
      <c r="J6" s="1070"/>
    </row>
    <row r="7" spans="1:10" x14ac:dyDescent="0.25">
      <c r="A7" s="1069"/>
      <c r="B7" s="1070"/>
      <c r="C7" s="1070"/>
      <c r="D7" s="1070"/>
      <c r="E7" s="1070"/>
      <c r="F7" s="1071"/>
      <c r="G7" s="1069"/>
      <c r="H7" s="1070"/>
      <c r="I7" s="1070"/>
      <c r="J7" s="1070"/>
    </row>
    <row r="8" spans="1:10" x14ac:dyDescent="0.25">
      <c r="A8" s="1069"/>
      <c r="B8" s="1070"/>
      <c r="C8" s="1070"/>
      <c r="D8" s="1070"/>
      <c r="E8" s="1070"/>
      <c r="F8" s="1071"/>
      <c r="G8" s="1069"/>
      <c r="H8" s="1070"/>
      <c r="I8" s="1070"/>
      <c r="J8" s="1070"/>
    </row>
    <row r="9" spans="1:10" x14ac:dyDescent="0.25">
      <c r="A9" s="1069"/>
      <c r="B9" s="1070"/>
      <c r="C9" s="1070"/>
      <c r="D9" s="1070"/>
      <c r="E9" s="1070"/>
      <c r="F9" s="1071"/>
      <c r="G9" s="1069"/>
      <c r="H9" s="1070"/>
      <c r="I9" s="1070"/>
      <c r="J9" s="1070"/>
    </row>
    <row r="10" spans="1:10" x14ac:dyDescent="0.25">
      <c r="A10" s="1069"/>
      <c r="B10" s="1070"/>
      <c r="C10" s="1070"/>
      <c r="D10" s="1070"/>
      <c r="E10" s="1070"/>
      <c r="F10" s="1071"/>
      <c r="G10" s="1069"/>
      <c r="H10" s="1070"/>
      <c r="I10" s="1070"/>
      <c r="J10" s="1070"/>
    </row>
    <row r="11" spans="1:10" x14ac:dyDescent="0.25">
      <c r="A11" s="1069"/>
      <c r="B11" s="1070"/>
      <c r="C11" s="1070"/>
      <c r="D11" s="1070"/>
      <c r="E11" s="1070"/>
      <c r="F11" s="1071"/>
      <c r="G11" s="1069"/>
      <c r="H11" s="1070"/>
      <c r="I11" s="1070"/>
      <c r="J11" s="1070"/>
    </row>
    <row r="12" spans="1:10" x14ac:dyDescent="0.25">
      <c r="A12" s="1069"/>
      <c r="B12" s="1070"/>
      <c r="C12" s="1070"/>
      <c r="D12" s="1070"/>
      <c r="E12" s="1070"/>
      <c r="F12" s="1071"/>
      <c r="G12" s="1069"/>
      <c r="H12" s="1070"/>
      <c r="I12" s="1070"/>
      <c r="J12" s="1070"/>
    </row>
    <row r="13" spans="1:10" x14ac:dyDescent="0.25">
      <c r="A13" s="1069"/>
      <c r="B13" s="1070"/>
      <c r="C13" s="1070"/>
      <c r="D13" s="1070"/>
      <c r="E13" s="1070"/>
      <c r="F13" s="1071"/>
      <c r="G13" s="1069"/>
      <c r="H13" s="1070"/>
      <c r="I13" s="1070"/>
      <c r="J13" s="1070"/>
    </row>
    <row r="14" spans="1:10" x14ac:dyDescent="0.25">
      <c r="A14" s="1069"/>
      <c r="B14" s="1070"/>
      <c r="C14" s="1070"/>
      <c r="D14" s="1070"/>
      <c r="E14" s="1070"/>
      <c r="F14" s="1071"/>
      <c r="G14" s="1069"/>
      <c r="H14" s="1070"/>
      <c r="I14" s="1070"/>
      <c r="J14" s="1070"/>
    </row>
    <row r="15" spans="1:10" x14ac:dyDescent="0.25">
      <c r="A15" s="1069"/>
      <c r="B15" s="1070"/>
      <c r="C15" s="1070"/>
      <c r="D15" s="1070"/>
      <c r="E15" s="1070"/>
      <c r="F15" s="1071"/>
      <c r="G15" s="1069"/>
      <c r="H15" s="1070"/>
      <c r="I15" s="1070"/>
      <c r="J15" s="1070"/>
    </row>
    <row r="16" spans="1:10" x14ac:dyDescent="0.25">
      <c r="A16" s="1069"/>
      <c r="B16" s="1070"/>
      <c r="C16" s="1070"/>
      <c r="D16" s="1070"/>
      <c r="E16" s="1070"/>
      <c r="F16" s="1071"/>
      <c r="G16" s="1069"/>
      <c r="H16" s="1070"/>
      <c r="I16" s="1070"/>
      <c r="J16" s="1070"/>
    </row>
    <row r="17" spans="1:10" x14ac:dyDescent="0.25">
      <c r="A17" s="1069"/>
      <c r="B17" s="1070"/>
      <c r="C17" s="1070"/>
      <c r="D17" s="1070"/>
      <c r="E17" s="1070"/>
      <c r="F17" s="1071"/>
      <c r="G17" s="1069"/>
      <c r="H17" s="1070"/>
      <c r="I17" s="1070"/>
      <c r="J17" s="1070"/>
    </row>
    <row r="18" spans="1:10" ht="15.75" customHeight="1" thickBot="1" x14ac:dyDescent="0.3">
      <c r="A18" s="1069"/>
      <c r="B18" s="1070"/>
      <c r="C18" s="1070"/>
      <c r="D18" s="1070"/>
      <c r="E18" s="1070"/>
      <c r="F18" s="1071"/>
      <c r="G18" s="1069"/>
      <c r="H18" s="1070"/>
      <c r="I18" s="1070"/>
      <c r="J18" s="1070"/>
    </row>
    <row r="19" spans="1:10" ht="74.25" customHeight="1" thickBot="1" x14ac:dyDescent="0.3">
      <c r="A19" s="972" t="s">
        <v>1388</v>
      </c>
      <c r="B19" s="1078"/>
      <c r="C19" s="1078"/>
      <c r="D19" s="1078"/>
      <c r="E19" s="1078"/>
      <c r="F19" s="1079"/>
      <c r="G19" s="972" t="s">
        <v>1389</v>
      </c>
      <c r="H19" s="1078"/>
      <c r="I19" s="1078"/>
      <c r="J19" s="1078"/>
    </row>
    <row r="20" spans="1:10" x14ac:dyDescent="0.25">
      <c r="A20" s="1080"/>
      <c r="B20" s="1081"/>
      <c r="C20" s="1081"/>
      <c r="D20" s="1081"/>
      <c r="E20" s="1081"/>
      <c r="F20" s="1082"/>
      <c r="G20" s="1080" t="s">
        <v>1030</v>
      </c>
      <c r="H20" s="1081"/>
      <c r="I20" s="1081"/>
      <c r="J20" s="1081"/>
    </row>
    <row r="21" spans="1:10" x14ac:dyDescent="0.25">
      <c r="A21" s="1069"/>
      <c r="B21" s="1070"/>
      <c r="C21" s="1070"/>
      <c r="D21" s="1070"/>
      <c r="E21" s="1070"/>
      <c r="F21" s="1071"/>
      <c r="G21" s="1069"/>
      <c r="H21" s="1070"/>
      <c r="I21" s="1070"/>
      <c r="J21" s="1070"/>
    </row>
    <row r="22" spans="1:10" x14ac:dyDescent="0.25">
      <c r="A22" s="1069"/>
      <c r="B22" s="1070"/>
      <c r="C22" s="1070"/>
      <c r="D22" s="1070"/>
      <c r="E22" s="1070"/>
      <c r="F22" s="1071"/>
      <c r="G22" s="1069"/>
      <c r="H22" s="1070"/>
      <c r="I22" s="1070"/>
      <c r="J22" s="1070"/>
    </row>
    <row r="23" spans="1:10" x14ac:dyDescent="0.25">
      <c r="A23" s="1069"/>
      <c r="B23" s="1070"/>
      <c r="C23" s="1070"/>
      <c r="D23" s="1070"/>
      <c r="E23" s="1070"/>
      <c r="F23" s="1071"/>
      <c r="G23" s="1069"/>
      <c r="H23" s="1070"/>
      <c r="I23" s="1070"/>
      <c r="J23" s="1070"/>
    </row>
    <row r="24" spans="1:10" x14ac:dyDescent="0.25">
      <c r="A24" s="1069"/>
      <c r="B24" s="1070"/>
      <c r="C24" s="1070"/>
      <c r="D24" s="1070"/>
      <c r="E24" s="1070"/>
      <c r="F24" s="1071"/>
      <c r="G24" s="1069"/>
      <c r="H24" s="1070"/>
      <c r="I24" s="1070"/>
      <c r="J24" s="1070"/>
    </row>
    <row r="25" spans="1:10" x14ac:dyDescent="0.25">
      <c r="A25" s="1069"/>
      <c r="B25" s="1070"/>
      <c r="C25" s="1070"/>
      <c r="D25" s="1070"/>
      <c r="E25" s="1070"/>
      <c r="F25" s="1071"/>
      <c r="G25" s="1069"/>
      <c r="H25" s="1070"/>
      <c r="I25" s="1070"/>
      <c r="J25" s="1070"/>
    </row>
    <row r="26" spans="1:10" x14ac:dyDescent="0.25">
      <c r="A26" s="1069"/>
      <c r="B26" s="1070"/>
      <c r="C26" s="1070"/>
      <c r="D26" s="1070"/>
      <c r="E26" s="1070"/>
      <c r="F26" s="1071"/>
      <c r="G26" s="1069"/>
      <c r="H26" s="1070"/>
      <c r="I26" s="1070"/>
      <c r="J26" s="1070"/>
    </row>
    <row r="27" spans="1:10" x14ac:dyDescent="0.25">
      <c r="A27" s="1069"/>
      <c r="B27" s="1070"/>
      <c r="C27" s="1070"/>
      <c r="D27" s="1070"/>
      <c r="E27" s="1070"/>
      <c r="F27" s="1071"/>
      <c r="G27" s="1069"/>
      <c r="H27" s="1070"/>
      <c r="I27" s="1070"/>
      <c r="J27" s="1070"/>
    </row>
    <row r="28" spans="1:10" x14ac:dyDescent="0.25">
      <c r="A28" s="1069"/>
      <c r="B28" s="1070"/>
      <c r="C28" s="1070"/>
      <c r="D28" s="1070"/>
      <c r="E28" s="1070"/>
      <c r="F28" s="1071"/>
      <c r="G28" s="1069"/>
      <c r="H28" s="1070"/>
      <c r="I28" s="1070"/>
      <c r="J28" s="1070"/>
    </row>
    <row r="29" spans="1:10" x14ac:dyDescent="0.25">
      <c r="A29" s="1069"/>
      <c r="B29" s="1070"/>
      <c r="C29" s="1070"/>
      <c r="D29" s="1070"/>
      <c r="E29" s="1070"/>
      <c r="F29" s="1071"/>
      <c r="G29" s="1069"/>
      <c r="H29" s="1070"/>
      <c r="I29" s="1070"/>
      <c r="J29" s="1070"/>
    </row>
    <row r="30" spans="1:10" x14ac:dyDescent="0.25">
      <c r="A30" s="1069"/>
      <c r="B30" s="1070"/>
      <c r="C30" s="1070"/>
      <c r="D30" s="1070"/>
      <c r="E30" s="1070"/>
      <c r="F30" s="1071"/>
      <c r="G30" s="1069"/>
      <c r="H30" s="1070"/>
      <c r="I30" s="1070"/>
      <c r="J30" s="1070"/>
    </row>
    <row r="31" spans="1:10" ht="15.75" thickBot="1" x14ac:dyDescent="0.3">
      <c r="A31" s="1069"/>
      <c r="B31" s="1070"/>
      <c r="C31" s="1070"/>
      <c r="D31" s="1070"/>
      <c r="E31" s="1070"/>
      <c r="F31" s="1071"/>
      <c r="G31" s="1069"/>
      <c r="H31" s="1070"/>
      <c r="I31" s="1070"/>
      <c r="J31" s="1070"/>
    </row>
    <row r="32" spans="1:10" ht="85.5" customHeight="1" thickBot="1" x14ac:dyDescent="0.3">
      <c r="A32" s="1083" t="s">
        <v>1390</v>
      </c>
      <c r="B32" s="1084"/>
      <c r="C32" s="1084"/>
      <c r="D32" s="1084"/>
      <c r="E32" s="1084"/>
      <c r="F32" s="1085"/>
      <c r="G32" s="1086" t="s">
        <v>1391</v>
      </c>
      <c r="H32" s="1087"/>
      <c r="I32" s="1087"/>
      <c r="J32" s="1087"/>
    </row>
    <row r="33" spans="1:10" x14ac:dyDescent="0.25">
      <c r="A33" s="1069" t="s">
        <v>452</v>
      </c>
      <c r="B33" s="1070"/>
      <c r="C33" s="1070"/>
      <c r="D33" s="1070"/>
      <c r="E33" s="1070"/>
      <c r="F33" s="1071"/>
      <c r="G33" s="1069" t="s">
        <v>453</v>
      </c>
      <c r="H33" s="1070"/>
      <c r="I33" s="1070"/>
      <c r="J33" s="1070"/>
    </row>
    <row r="34" spans="1:10" x14ac:dyDescent="0.25">
      <c r="A34" s="1069"/>
      <c r="B34" s="1070"/>
      <c r="C34" s="1070"/>
      <c r="D34" s="1070"/>
      <c r="E34" s="1070"/>
      <c r="F34" s="1071"/>
      <c r="G34" s="1069"/>
      <c r="H34" s="1070"/>
      <c r="I34" s="1070"/>
      <c r="J34" s="1070"/>
    </row>
    <row r="35" spans="1:10" x14ac:dyDescent="0.25">
      <c r="A35" s="1069"/>
      <c r="B35" s="1070"/>
      <c r="C35" s="1070"/>
      <c r="D35" s="1070"/>
      <c r="E35" s="1070"/>
      <c r="F35" s="1071"/>
      <c r="G35" s="1069"/>
      <c r="H35" s="1070"/>
      <c r="I35" s="1070"/>
      <c r="J35" s="1070"/>
    </row>
    <row r="36" spans="1:10" x14ac:dyDescent="0.25">
      <c r="A36" s="1069"/>
      <c r="B36" s="1070"/>
      <c r="C36" s="1070"/>
      <c r="D36" s="1070"/>
      <c r="E36" s="1070"/>
      <c r="F36" s="1071"/>
      <c r="G36" s="1069"/>
      <c r="H36" s="1070"/>
      <c r="I36" s="1070"/>
      <c r="J36" s="1070"/>
    </row>
    <row r="37" spans="1:10" x14ac:dyDescent="0.25">
      <c r="A37" s="1069"/>
      <c r="B37" s="1070"/>
      <c r="C37" s="1070"/>
      <c r="D37" s="1070"/>
      <c r="E37" s="1070"/>
      <c r="F37" s="1071"/>
      <c r="G37" s="1069"/>
      <c r="H37" s="1070"/>
      <c r="I37" s="1070"/>
      <c r="J37" s="1070"/>
    </row>
    <row r="38" spans="1:10" x14ac:dyDescent="0.25">
      <c r="A38" s="1069"/>
      <c r="B38" s="1070"/>
      <c r="C38" s="1070"/>
      <c r="D38" s="1070"/>
      <c r="E38" s="1070"/>
      <c r="F38" s="1071"/>
      <c r="G38" s="1069"/>
      <c r="H38" s="1070"/>
      <c r="I38" s="1070"/>
      <c r="J38" s="1070"/>
    </row>
    <row r="39" spans="1:10" x14ac:dyDescent="0.25">
      <c r="A39" s="1069"/>
      <c r="B39" s="1070"/>
      <c r="C39" s="1070"/>
      <c r="D39" s="1070"/>
      <c r="E39" s="1070"/>
      <c r="F39" s="1071"/>
      <c r="G39" s="1069"/>
      <c r="H39" s="1070"/>
      <c r="I39" s="1070"/>
      <c r="J39" s="1070"/>
    </row>
    <row r="40" spans="1:10" x14ac:dyDescent="0.25">
      <c r="A40" s="1069"/>
      <c r="B40" s="1070"/>
      <c r="C40" s="1070"/>
      <c r="D40" s="1070"/>
      <c r="E40" s="1070"/>
      <c r="F40" s="1071"/>
      <c r="G40" s="1069"/>
      <c r="H40" s="1070"/>
      <c r="I40" s="1070"/>
      <c r="J40" s="1070"/>
    </row>
    <row r="41" spans="1:10" x14ac:dyDescent="0.25">
      <c r="A41" s="1069"/>
      <c r="B41" s="1070"/>
      <c r="C41" s="1070"/>
      <c r="D41" s="1070"/>
      <c r="E41" s="1070"/>
      <c r="F41" s="1071"/>
      <c r="G41" s="1069"/>
      <c r="H41" s="1070"/>
      <c r="I41" s="1070"/>
      <c r="J41" s="1070"/>
    </row>
    <row r="42" spans="1:10" x14ac:dyDescent="0.25">
      <c r="A42" s="1069"/>
      <c r="B42" s="1070"/>
      <c r="C42" s="1070"/>
      <c r="D42" s="1070"/>
      <c r="E42" s="1070"/>
      <c r="F42" s="1071"/>
      <c r="G42" s="1069"/>
      <c r="H42" s="1070"/>
      <c r="I42" s="1070"/>
      <c r="J42" s="1070"/>
    </row>
    <row r="43" spans="1:10" x14ac:dyDescent="0.25">
      <c r="A43" s="1069"/>
      <c r="B43" s="1070"/>
      <c r="C43" s="1070"/>
      <c r="D43" s="1070"/>
      <c r="E43" s="1070"/>
      <c r="F43" s="1071"/>
      <c r="G43" s="1069"/>
      <c r="H43" s="1070"/>
      <c r="I43" s="1070"/>
      <c r="J43" s="1070"/>
    </row>
    <row r="44" spans="1:10" x14ac:dyDescent="0.25">
      <c r="A44" s="1069"/>
      <c r="B44" s="1070"/>
      <c r="C44" s="1070"/>
      <c r="D44" s="1070"/>
      <c r="E44" s="1070"/>
      <c r="F44" s="1071"/>
      <c r="G44" s="1069"/>
      <c r="H44" s="1070"/>
      <c r="I44" s="1070"/>
      <c r="J44" s="1070"/>
    </row>
    <row r="45" spans="1:10" ht="15.75" thickBot="1" x14ac:dyDescent="0.3">
      <c r="A45" s="1069"/>
      <c r="B45" s="1070"/>
      <c r="C45" s="1070"/>
      <c r="D45" s="1070"/>
      <c r="E45" s="1070"/>
      <c r="F45" s="1071"/>
      <c r="G45" s="1069"/>
      <c r="H45" s="1070"/>
      <c r="I45" s="1070"/>
      <c r="J45" s="1070"/>
    </row>
    <row r="46" spans="1:10" ht="162.75" customHeight="1" thickBot="1" x14ac:dyDescent="0.3">
      <c r="A46" s="1083" t="s">
        <v>1392</v>
      </c>
      <c r="B46" s="1088"/>
      <c r="C46" s="1088"/>
      <c r="D46" s="1088"/>
      <c r="E46" s="1088"/>
      <c r="F46" s="1089"/>
      <c r="G46" s="1083" t="s">
        <v>1393</v>
      </c>
      <c r="H46" s="1087"/>
      <c r="I46" s="1087"/>
      <c r="J46" s="1087"/>
    </row>
    <row r="47" spans="1:10" x14ac:dyDescent="0.25">
      <c r="A47" s="1069" t="s">
        <v>452</v>
      </c>
      <c r="B47" s="1070"/>
      <c r="C47" s="1070"/>
      <c r="D47" s="1070"/>
      <c r="E47" s="1070"/>
      <c r="F47" s="1071"/>
      <c r="G47" s="1069" t="s">
        <v>453</v>
      </c>
      <c r="H47" s="1070"/>
      <c r="I47" s="1070"/>
      <c r="J47" s="1070"/>
    </row>
    <row r="48" spans="1:10" x14ac:dyDescent="0.25">
      <c r="A48" s="1069"/>
      <c r="B48" s="1070"/>
      <c r="C48" s="1070"/>
      <c r="D48" s="1070"/>
      <c r="E48" s="1070"/>
      <c r="F48" s="1071"/>
      <c r="G48" s="1069"/>
      <c r="H48" s="1070"/>
      <c r="I48" s="1070"/>
      <c r="J48" s="1070"/>
    </row>
    <row r="49" spans="1:10" x14ac:dyDescent="0.25">
      <c r="A49" s="1069"/>
      <c r="B49" s="1070"/>
      <c r="C49" s="1070"/>
      <c r="D49" s="1070"/>
      <c r="E49" s="1070"/>
      <c r="F49" s="1071"/>
      <c r="G49" s="1069"/>
      <c r="H49" s="1070"/>
      <c r="I49" s="1070"/>
      <c r="J49" s="1070"/>
    </row>
    <row r="50" spans="1:10" x14ac:dyDescent="0.25">
      <c r="A50" s="1069"/>
      <c r="B50" s="1070"/>
      <c r="C50" s="1070"/>
      <c r="D50" s="1070"/>
      <c r="E50" s="1070"/>
      <c r="F50" s="1071"/>
      <c r="G50" s="1069"/>
      <c r="H50" s="1070"/>
      <c r="I50" s="1070"/>
      <c r="J50" s="1070"/>
    </row>
    <row r="51" spans="1:10" x14ac:dyDescent="0.25">
      <c r="A51" s="1069"/>
      <c r="B51" s="1070"/>
      <c r="C51" s="1070"/>
      <c r="D51" s="1070"/>
      <c r="E51" s="1070"/>
      <c r="F51" s="1071"/>
      <c r="G51" s="1069"/>
      <c r="H51" s="1070"/>
      <c r="I51" s="1070"/>
      <c r="J51" s="1070"/>
    </row>
    <row r="52" spans="1:10" x14ac:dyDescent="0.25">
      <c r="A52" s="1069"/>
      <c r="B52" s="1070"/>
      <c r="C52" s="1070"/>
      <c r="D52" s="1070"/>
      <c r="E52" s="1070"/>
      <c r="F52" s="1071"/>
      <c r="G52" s="1069"/>
      <c r="H52" s="1070"/>
      <c r="I52" s="1070"/>
      <c r="J52" s="1070"/>
    </row>
    <row r="53" spans="1:10" x14ac:dyDescent="0.25">
      <c r="A53" s="1069"/>
      <c r="B53" s="1070"/>
      <c r="C53" s="1070"/>
      <c r="D53" s="1070"/>
      <c r="E53" s="1070"/>
      <c r="F53" s="1071"/>
      <c r="G53" s="1069"/>
      <c r="H53" s="1070"/>
      <c r="I53" s="1070"/>
      <c r="J53" s="1070"/>
    </row>
    <row r="54" spans="1:10" x14ac:dyDescent="0.25">
      <c r="A54" s="1069"/>
      <c r="B54" s="1070"/>
      <c r="C54" s="1070"/>
      <c r="D54" s="1070"/>
      <c r="E54" s="1070"/>
      <c r="F54" s="1071"/>
      <c r="G54" s="1069"/>
      <c r="H54" s="1070"/>
      <c r="I54" s="1070"/>
      <c r="J54" s="1070"/>
    </row>
    <row r="55" spans="1:10" x14ac:dyDescent="0.25">
      <c r="A55" s="1069"/>
      <c r="B55" s="1070"/>
      <c r="C55" s="1070"/>
      <c r="D55" s="1070"/>
      <c r="E55" s="1070"/>
      <c r="F55" s="1071"/>
      <c r="G55" s="1069"/>
      <c r="H55" s="1070"/>
      <c r="I55" s="1070"/>
      <c r="J55" s="1070"/>
    </row>
    <row r="56" spans="1:10" x14ac:dyDescent="0.25">
      <c r="A56" s="1069"/>
      <c r="B56" s="1070"/>
      <c r="C56" s="1070"/>
      <c r="D56" s="1070"/>
      <c r="E56" s="1070"/>
      <c r="F56" s="1071"/>
      <c r="G56" s="1069"/>
      <c r="H56" s="1070"/>
      <c r="I56" s="1070"/>
      <c r="J56" s="1070"/>
    </row>
    <row r="57" spans="1:10" x14ac:dyDescent="0.25">
      <c r="A57" s="1069"/>
      <c r="B57" s="1070"/>
      <c r="C57" s="1070"/>
      <c r="D57" s="1070"/>
      <c r="E57" s="1070"/>
      <c r="F57" s="1071"/>
      <c r="G57" s="1069"/>
      <c r="H57" s="1070"/>
      <c r="I57" s="1070"/>
      <c r="J57" s="1070"/>
    </row>
    <row r="58" spans="1:10" x14ac:dyDescent="0.25">
      <c r="A58" s="1069"/>
      <c r="B58" s="1070"/>
      <c r="C58" s="1070"/>
      <c r="D58" s="1070"/>
      <c r="E58" s="1070"/>
      <c r="F58" s="1071"/>
      <c r="G58" s="1069"/>
      <c r="H58" s="1070"/>
      <c r="I58" s="1070"/>
      <c r="J58" s="1070"/>
    </row>
    <row r="59" spans="1:10" ht="15.75" thickBot="1" x14ac:dyDescent="0.3">
      <c r="A59" s="1069"/>
      <c r="B59" s="1070"/>
      <c r="C59" s="1070"/>
      <c r="D59" s="1070"/>
      <c r="E59" s="1070"/>
      <c r="F59" s="1071"/>
      <c r="G59" s="1069"/>
      <c r="H59" s="1070"/>
      <c r="I59" s="1070"/>
      <c r="J59" s="1070"/>
    </row>
    <row r="60" spans="1:10" ht="63" customHeight="1" thickBot="1" x14ac:dyDescent="0.3">
      <c r="A60" s="1083" t="s">
        <v>1394</v>
      </c>
      <c r="B60" s="1088"/>
      <c r="C60" s="1088"/>
      <c r="D60" s="1088"/>
      <c r="E60" s="1088"/>
      <c r="F60" s="1089"/>
      <c r="G60" s="1086" t="s">
        <v>1395</v>
      </c>
      <c r="H60" s="1087"/>
      <c r="I60" s="1087"/>
      <c r="J60" s="1087"/>
    </row>
    <row r="61" spans="1:10" x14ac:dyDescent="0.25">
      <c r="A61" s="1069"/>
      <c r="B61" s="1070"/>
      <c r="C61" s="1070"/>
      <c r="D61" s="1070"/>
      <c r="E61" s="1070"/>
      <c r="F61" s="1071"/>
      <c r="G61" s="1069"/>
      <c r="H61" s="1070"/>
      <c r="I61" s="1070"/>
      <c r="J61" s="1070"/>
    </row>
    <row r="62" spans="1:10" x14ac:dyDescent="0.25">
      <c r="A62" s="1069"/>
      <c r="B62" s="1070"/>
      <c r="C62" s="1070"/>
      <c r="D62" s="1070"/>
      <c r="E62" s="1070"/>
      <c r="F62" s="1071"/>
      <c r="G62" s="1069"/>
      <c r="H62" s="1070"/>
      <c r="I62" s="1070"/>
      <c r="J62" s="1070"/>
    </row>
    <row r="63" spans="1:10" x14ac:dyDescent="0.25">
      <c r="A63" s="1069"/>
      <c r="B63" s="1070"/>
      <c r="C63" s="1070"/>
      <c r="D63" s="1070"/>
      <c r="E63" s="1070"/>
      <c r="F63" s="1071"/>
      <c r="G63" s="1069"/>
      <c r="H63" s="1070"/>
      <c r="I63" s="1070"/>
      <c r="J63" s="1070"/>
    </row>
    <row r="64" spans="1:10" x14ac:dyDescent="0.25">
      <c r="A64" s="1069"/>
      <c r="B64" s="1070"/>
      <c r="C64" s="1070"/>
      <c r="D64" s="1070"/>
      <c r="E64" s="1070"/>
      <c r="F64" s="1071"/>
      <c r="G64" s="1069"/>
      <c r="H64" s="1070"/>
      <c r="I64" s="1070"/>
      <c r="J64" s="1070"/>
    </row>
    <row r="65" spans="1:10" x14ac:dyDescent="0.25">
      <c r="A65" s="1069"/>
      <c r="B65" s="1070"/>
      <c r="C65" s="1070"/>
      <c r="D65" s="1070"/>
      <c r="E65" s="1070"/>
      <c r="F65" s="1071"/>
      <c r="G65" s="1069"/>
      <c r="H65" s="1070"/>
      <c r="I65" s="1070"/>
      <c r="J65" s="1070"/>
    </row>
    <row r="66" spans="1:10" x14ac:dyDescent="0.25">
      <c r="A66" s="1069"/>
      <c r="B66" s="1070"/>
      <c r="C66" s="1070"/>
      <c r="D66" s="1070"/>
      <c r="E66" s="1070"/>
      <c r="F66" s="1071"/>
      <c r="G66" s="1069"/>
      <c r="H66" s="1070"/>
      <c r="I66" s="1070"/>
      <c r="J66" s="1070"/>
    </row>
    <row r="67" spans="1:10" x14ac:dyDescent="0.25">
      <c r="A67" s="1069"/>
      <c r="B67" s="1070"/>
      <c r="C67" s="1070"/>
      <c r="D67" s="1070"/>
      <c r="E67" s="1070"/>
      <c r="F67" s="1071"/>
      <c r="G67" s="1069"/>
      <c r="H67" s="1070"/>
      <c r="I67" s="1070"/>
      <c r="J67" s="1070"/>
    </row>
    <row r="68" spans="1:10" x14ac:dyDescent="0.25">
      <c r="A68" s="1069"/>
      <c r="B68" s="1070"/>
      <c r="C68" s="1070"/>
      <c r="D68" s="1070"/>
      <c r="E68" s="1070"/>
      <c r="F68" s="1071"/>
      <c r="G68" s="1069"/>
      <c r="H68" s="1070"/>
      <c r="I68" s="1070"/>
      <c r="J68" s="1070"/>
    </row>
    <row r="69" spans="1:10" x14ac:dyDescent="0.25">
      <c r="A69" s="1069"/>
      <c r="B69" s="1070"/>
      <c r="C69" s="1070"/>
      <c r="D69" s="1070"/>
      <c r="E69" s="1070"/>
      <c r="F69" s="1071"/>
      <c r="G69" s="1069"/>
      <c r="H69" s="1070"/>
      <c r="I69" s="1070"/>
      <c r="J69" s="1070"/>
    </row>
    <row r="70" spans="1:10" x14ac:dyDescent="0.25">
      <c r="A70" s="1069"/>
      <c r="B70" s="1070"/>
      <c r="C70" s="1070"/>
      <c r="D70" s="1070"/>
      <c r="E70" s="1070"/>
      <c r="F70" s="1071"/>
      <c r="G70" s="1069"/>
      <c r="H70" s="1070"/>
      <c r="I70" s="1070"/>
      <c r="J70" s="1070"/>
    </row>
    <row r="71" spans="1:10" x14ac:dyDescent="0.25">
      <c r="A71" s="1069"/>
      <c r="B71" s="1070"/>
      <c r="C71" s="1070"/>
      <c r="D71" s="1070"/>
      <c r="E71" s="1070"/>
      <c r="F71" s="1071"/>
      <c r="G71" s="1069"/>
      <c r="H71" s="1070"/>
      <c r="I71" s="1070"/>
      <c r="J71" s="1070"/>
    </row>
    <row r="72" spans="1:10" x14ac:dyDescent="0.25">
      <c r="A72" s="1069"/>
      <c r="B72" s="1070"/>
      <c r="C72" s="1070"/>
      <c r="D72" s="1070"/>
      <c r="E72" s="1070"/>
      <c r="F72" s="1071"/>
      <c r="G72" s="1069"/>
      <c r="H72" s="1070"/>
      <c r="I72" s="1070"/>
      <c r="J72" s="1070"/>
    </row>
    <row r="73" spans="1:10" ht="15.75" thickBot="1" x14ac:dyDescent="0.3">
      <c r="A73" s="1069"/>
      <c r="B73" s="1070"/>
      <c r="C73" s="1070"/>
      <c r="D73" s="1070"/>
      <c r="E73" s="1070"/>
      <c r="F73" s="1071"/>
      <c r="G73" s="1069"/>
      <c r="H73" s="1070"/>
      <c r="I73" s="1070"/>
      <c r="J73" s="1070"/>
    </row>
    <row r="74" spans="1:10" ht="56.25" customHeight="1" thickBot="1" x14ac:dyDescent="0.3">
      <c r="A74" s="1083" t="s">
        <v>1396</v>
      </c>
      <c r="B74" s="1088"/>
      <c r="C74" s="1088"/>
      <c r="D74" s="1088"/>
      <c r="E74" s="1088"/>
      <c r="F74" s="1089"/>
      <c r="G74" s="1086" t="s">
        <v>1397</v>
      </c>
      <c r="H74" s="1087"/>
      <c r="I74" s="1087"/>
      <c r="J74" s="1087"/>
    </row>
    <row r="75" spans="1:10" x14ac:dyDescent="0.25">
      <c r="A75" s="1069"/>
      <c r="B75" s="1070"/>
      <c r="C75" s="1070"/>
      <c r="D75" s="1070"/>
      <c r="E75" s="1070"/>
      <c r="F75" s="1071"/>
      <c r="G75" s="1069"/>
      <c r="H75" s="1070"/>
      <c r="I75" s="1070"/>
      <c r="J75" s="1070"/>
    </row>
    <row r="76" spans="1:10" x14ac:dyDescent="0.25">
      <c r="A76" s="1069"/>
      <c r="B76" s="1070"/>
      <c r="C76" s="1070"/>
      <c r="D76" s="1070"/>
      <c r="E76" s="1070"/>
      <c r="F76" s="1071"/>
      <c r="G76" s="1069"/>
      <c r="H76" s="1070"/>
      <c r="I76" s="1070"/>
      <c r="J76" s="1070"/>
    </row>
    <row r="77" spans="1:10" x14ac:dyDescent="0.25">
      <c r="A77" s="1069"/>
      <c r="B77" s="1070"/>
      <c r="C77" s="1070"/>
      <c r="D77" s="1070"/>
      <c r="E77" s="1070"/>
      <c r="F77" s="1071"/>
      <c r="G77" s="1069"/>
      <c r="H77" s="1070"/>
      <c r="I77" s="1070"/>
      <c r="J77" s="1070"/>
    </row>
    <row r="78" spans="1:10" x14ac:dyDescent="0.25">
      <c r="A78" s="1069"/>
      <c r="B78" s="1070"/>
      <c r="C78" s="1070"/>
      <c r="D78" s="1070"/>
      <c r="E78" s="1070"/>
      <c r="F78" s="1071"/>
      <c r="G78" s="1069"/>
      <c r="H78" s="1070"/>
      <c r="I78" s="1070"/>
      <c r="J78" s="1070"/>
    </row>
    <row r="79" spans="1:10" x14ac:dyDescent="0.25">
      <c r="A79" s="1069"/>
      <c r="B79" s="1070"/>
      <c r="C79" s="1070"/>
      <c r="D79" s="1070"/>
      <c r="E79" s="1070"/>
      <c r="F79" s="1071"/>
      <c r="G79" s="1069"/>
      <c r="H79" s="1070"/>
      <c r="I79" s="1070"/>
      <c r="J79" s="1070"/>
    </row>
    <row r="80" spans="1:10" x14ac:dyDescent="0.25">
      <c r="A80" s="1069"/>
      <c r="B80" s="1070"/>
      <c r="C80" s="1070"/>
      <c r="D80" s="1070"/>
      <c r="E80" s="1070"/>
      <c r="F80" s="1071"/>
      <c r="G80" s="1069"/>
      <c r="H80" s="1070"/>
      <c r="I80" s="1070"/>
      <c r="J80" s="1070"/>
    </row>
    <row r="81" spans="1:10" x14ac:dyDescent="0.25">
      <c r="A81" s="1069"/>
      <c r="B81" s="1070"/>
      <c r="C81" s="1070"/>
      <c r="D81" s="1070"/>
      <c r="E81" s="1070"/>
      <c r="F81" s="1071"/>
      <c r="G81" s="1069"/>
      <c r="H81" s="1070"/>
      <c r="I81" s="1070"/>
      <c r="J81" s="1070"/>
    </row>
    <row r="82" spans="1:10" x14ac:dyDescent="0.25">
      <c r="A82" s="1069"/>
      <c r="B82" s="1070"/>
      <c r="C82" s="1070"/>
      <c r="D82" s="1070"/>
      <c r="E82" s="1070"/>
      <c r="F82" s="1071"/>
      <c r="G82" s="1069"/>
      <c r="H82" s="1070"/>
      <c r="I82" s="1070"/>
      <c r="J82" s="1070"/>
    </row>
    <row r="83" spans="1:10" x14ac:dyDescent="0.25">
      <c r="A83" s="1069"/>
      <c r="B83" s="1070"/>
      <c r="C83" s="1070"/>
      <c r="D83" s="1070"/>
      <c r="E83" s="1070"/>
      <c r="F83" s="1071"/>
      <c r="G83" s="1069"/>
      <c r="H83" s="1070"/>
      <c r="I83" s="1070"/>
      <c r="J83" s="1070"/>
    </row>
    <row r="84" spans="1:10" x14ac:dyDescent="0.25">
      <c r="A84" s="1069"/>
      <c r="B84" s="1070"/>
      <c r="C84" s="1070"/>
      <c r="D84" s="1070"/>
      <c r="E84" s="1070"/>
      <c r="F84" s="1071"/>
      <c r="G84" s="1069"/>
      <c r="H84" s="1070"/>
      <c r="I84" s="1070"/>
      <c r="J84" s="1070"/>
    </row>
    <row r="85" spans="1:10" x14ac:dyDescent="0.25">
      <c r="A85" s="1069"/>
      <c r="B85" s="1070"/>
      <c r="C85" s="1070"/>
      <c r="D85" s="1070"/>
      <c r="E85" s="1070"/>
      <c r="F85" s="1071"/>
      <c r="G85" s="1069"/>
      <c r="H85" s="1070"/>
      <c r="I85" s="1070"/>
      <c r="J85" s="1070"/>
    </row>
    <row r="86" spans="1:10" x14ac:dyDescent="0.25">
      <c r="A86" s="1069"/>
      <c r="B86" s="1070"/>
      <c r="C86" s="1070"/>
      <c r="D86" s="1070"/>
      <c r="E86" s="1070"/>
      <c r="F86" s="1071"/>
      <c r="G86" s="1069"/>
      <c r="H86" s="1070"/>
      <c r="I86" s="1070"/>
      <c r="J86" s="1070"/>
    </row>
    <row r="87" spans="1:10" ht="15.75" thickBot="1" x14ac:dyDescent="0.3">
      <c r="A87" s="1069"/>
      <c r="B87" s="1070"/>
      <c r="C87" s="1070"/>
      <c r="D87" s="1070"/>
      <c r="E87" s="1070"/>
      <c r="F87" s="1071"/>
      <c r="G87" s="1069"/>
      <c r="H87" s="1070"/>
      <c r="I87" s="1070"/>
      <c r="J87" s="1070"/>
    </row>
    <row r="88" spans="1:10" ht="84.75" customHeight="1" thickBot="1" x14ac:dyDescent="0.3">
      <c r="A88" s="1090" t="s">
        <v>1398</v>
      </c>
      <c r="B88" s="1091"/>
      <c r="C88" s="1091"/>
      <c r="D88" s="1091"/>
      <c r="E88" s="1091"/>
      <c r="F88" s="1092"/>
      <c r="G88" s="1083" t="s">
        <v>1399</v>
      </c>
      <c r="H88" s="1088"/>
      <c r="I88" s="1088"/>
      <c r="J88" s="1089"/>
    </row>
    <row r="89" spans="1:10" x14ac:dyDescent="0.25">
      <c r="A89" s="1069"/>
      <c r="B89" s="1070"/>
      <c r="C89" s="1070"/>
      <c r="D89" s="1070"/>
      <c r="E89" s="1070"/>
      <c r="F89" s="1071"/>
      <c r="G89" s="1069"/>
      <c r="H89" s="1070"/>
      <c r="I89" s="1070"/>
      <c r="J89" s="1070"/>
    </row>
    <row r="90" spans="1:10" x14ac:dyDescent="0.25">
      <c r="A90" s="1069"/>
      <c r="B90" s="1070"/>
      <c r="C90" s="1070"/>
      <c r="D90" s="1070"/>
      <c r="E90" s="1070"/>
      <c r="F90" s="1071"/>
      <c r="G90" s="1069"/>
      <c r="H90" s="1070"/>
      <c r="I90" s="1070"/>
      <c r="J90" s="1070"/>
    </row>
    <row r="91" spans="1:10" x14ac:dyDescent="0.25">
      <c r="A91" s="1069"/>
      <c r="B91" s="1070"/>
      <c r="C91" s="1070"/>
      <c r="D91" s="1070"/>
      <c r="E91" s="1070"/>
      <c r="F91" s="1071"/>
      <c r="G91" s="1069"/>
      <c r="H91" s="1070"/>
      <c r="I91" s="1070"/>
      <c r="J91" s="1070"/>
    </row>
    <row r="92" spans="1:10" x14ac:dyDescent="0.25">
      <c r="A92" s="1069"/>
      <c r="B92" s="1070"/>
      <c r="C92" s="1070"/>
      <c r="D92" s="1070"/>
      <c r="E92" s="1070"/>
      <c r="F92" s="1071"/>
      <c r="G92" s="1069"/>
      <c r="H92" s="1070"/>
      <c r="I92" s="1070"/>
      <c r="J92" s="1070"/>
    </row>
    <row r="93" spans="1:10" x14ac:dyDescent="0.25">
      <c r="A93" s="1069"/>
      <c r="B93" s="1070"/>
      <c r="C93" s="1070"/>
      <c r="D93" s="1070"/>
      <c r="E93" s="1070"/>
      <c r="F93" s="1071"/>
      <c r="G93" s="1069"/>
      <c r="H93" s="1070"/>
      <c r="I93" s="1070"/>
      <c r="J93" s="1070"/>
    </row>
    <row r="94" spans="1:10" x14ac:dyDescent="0.25">
      <c r="A94" s="1069"/>
      <c r="B94" s="1070"/>
      <c r="C94" s="1070"/>
      <c r="D94" s="1070"/>
      <c r="E94" s="1070"/>
      <c r="F94" s="1071"/>
      <c r="G94" s="1069"/>
      <c r="H94" s="1070"/>
      <c r="I94" s="1070"/>
      <c r="J94" s="1070"/>
    </row>
    <row r="95" spans="1:10" x14ac:dyDescent="0.25">
      <c r="A95" s="1069"/>
      <c r="B95" s="1070"/>
      <c r="C95" s="1070"/>
      <c r="D95" s="1070"/>
      <c r="E95" s="1070"/>
      <c r="F95" s="1071"/>
      <c r="G95" s="1069"/>
      <c r="H95" s="1070"/>
      <c r="I95" s="1070"/>
      <c r="J95" s="1070"/>
    </row>
    <row r="96" spans="1:10" x14ac:dyDescent="0.25">
      <c r="A96" s="1069"/>
      <c r="B96" s="1070"/>
      <c r="C96" s="1070"/>
      <c r="D96" s="1070"/>
      <c r="E96" s="1070"/>
      <c r="F96" s="1071"/>
      <c r="G96" s="1069"/>
      <c r="H96" s="1070"/>
      <c r="I96" s="1070"/>
      <c r="J96" s="1070"/>
    </row>
    <row r="97" spans="1:10" x14ac:dyDescent="0.25">
      <c r="A97" s="1069"/>
      <c r="B97" s="1070"/>
      <c r="C97" s="1070"/>
      <c r="D97" s="1070"/>
      <c r="E97" s="1070"/>
      <c r="F97" s="1071"/>
      <c r="G97" s="1069"/>
      <c r="H97" s="1070"/>
      <c r="I97" s="1070"/>
      <c r="J97" s="1070"/>
    </row>
    <row r="98" spans="1:10" x14ac:dyDescent="0.25">
      <c r="A98" s="1069"/>
      <c r="B98" s="1070"/>
      <c r="C98" s="1070"/>
      <c r="D98" s="1070"/>
      <c r="E98" s="1070"/>
      <c r="F98" s="1071"/>
      <c r="G98" s="1069"/>
      <c r="H98" s="1070"/>
      <c r="I98" s="1070"/>
      <c r="J98" s="1070"/>
    </row>
    <row r="99" spans="1:10" x14ac:dyDescent="0.25">
      <c r="A99" s="1069"/>
      <c r="B99" s="1070"/>
      <c r="C99" s="1070"/>
      <c r="D99" s="1070"/>
      <c r="E99" s="1070"/>
      <c r="F99" s="1071"/>
      <c r="G99" s="1069"/>
      <c r="H99" s="1070"/>
      <c r="I99" s="1070"/>
      <c r="J99" s="1070"/>
    </row>
    <row r="100" spans="1:10" x14ac:dyDescent="0.25">
      <c r="A100" s="1069"/>
      <c r="B100" s="1070"/>
      <c r="C100" s="1070"/>
      <c r="D100" s="1070"/>
      <c r="E100" s="1070"/>
      <c r="F100" s="1071"/>
      <c r="G100" s="1069"/>
      <c r="H100" s="1070"/>
      <c r="I100" s="1070"/>
      <c r="J100" s="1070"/>
    </row>
    <row r="101" spans="1:10" ht="17.25" customHeight="1" thickBot="1" x14ac:dyDescent="0.3">
      <c r="A101" s="1069"/>
      <c r="B101" s="1070"/>
      <c r="C101" s="1070"/>
      <c r="D101" s="1070"/>
      <c r="E101" s="1070"/>
      <c r="F101" s="1071"/>
      <c r="G101" s="1069"/>
      <c r="H101" s="1070"/>
      <c r="I101" s="1070"/>
      <c r="J101" s="1070"/>
    </row>
    <row r="102" spans="1:10" ht="55.5" customHeight="1" thickBot="1" x14ac:dyDescent="0.3">
      <c r="A102" s="1083" t="s">
        <v>1400</v>
      </c>
      <c r="B102" s="1088"/>
      <c r="C102" s="1088"/>
      <c r="D102" s="1088"/>
      <c r="E102" s="1088"/>
      <c r="F102" s="1089"/>
      <c r="G102" s="1083" t="s">
        <v>1401</v>
      </c>
      <c r="H102" s="1088"/>
      <c r="I102" s="1088"/>
      <c r="J102" s="1088"/>
    </row>
  </sheetData>
  <mergeCells count="33">
    <mergeCell ref="A102:F102"/>
    <mergeCell ref="G102:J102"/>
    <mergeCell ref="A75:F87"/>
    <mergeCell ref="G75:J87"/>
    <mergeCell ref="A88:F88"/>
    <mergeCell ref="G88:J88"/>
    <mergeCell ref="A89:F101"/>
    <mergeCell ref="G89:J101"/>
    <mergeCell ref="A60:F60"/>
    <mergeCell ref="G60:J60"/>
    <mergeCell ref="A61:F73"/>
    <mergeCell ref="G61:J73"/>
    <mergeCell ref="A74:F74"/>
    <mergeCell ref="G74:J74"/>
    <mergeCell ref="A33:F45"/>
    <mergeCell ref="G33:J45"/>
    <mergeCell ref="A46:F46"/>
    <mergeCell ref="G46:J46"/>
    <mergeCell ref="A47:F59"/>
    <mergeCell ref="G47:J59"/>
    <mergeCell ref="A19:F19"/>
    <mergeCell ref="G19:J19"/>
    <mergeCell ref="A20:F31"/>
    <mergeCell ref="G20:J31"/>
    <mergeCell ref="A32:F32"/>
    <mergeCell ref="G32:J32"/>
    <mergeCell ref="A6:F18"/>
    <mergeCell ref="G6:J18"/>
    <mergeCell ref="A1:J2"/>
    <mergeCell ref="A3:D3"/>
    <mergeCell ref="F3:H3"/>
    <mergeCell ref="I3:J3"/>
    <mergeCell ref="A4:G5"/>
  </mergeCells>
  <printOptions horizontalCentered="1" verticalCentered="1"/>
  <pageMargins left="0.23622047244094491" right="0.23622047244094491" top="0.74803149606299213" bottom="0.74803149606299213" header="0.31496062992125984" footer="0.31496062992125984"/>
  <pageSetup scale="34"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2021-03-12T14:59:12Z</dcterms:modified>
</cp:coreProperties>
</file>